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16" windowHeight="12768"/>
  </bookViews>
  <sheets>
    <sheet name="J1順位表" sheetId="3" r:id="rId1"/>
    <sheet name="J2順位表" sheetId="1" r:id="rId2"/>
    <sheet name="J3順位表" sheetId="2" r:id="rId3"/>
    <sheet name="JFL順位表" sheetId="4" r:id="rId4"/>
    <sheet name="地域CL決勝" sheetId="5" r:id="rId5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<sst xmlns="http://schemas.openxmlformats.org/spreadsheetml/2006/main" xmlns:r="http://schemas.openxmlformats.org/officeDocument/2006/relationships" count="106" uniqueCount="106">
  <si>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甲府</t>
    <rPh sb="0" eb="2">
      <t>こうふ</t>
    </rPh>
    <phoneticPr fontId="1" type="Hiragana"/>
  </si>
  <si>
    <t>長崎</t>
    <rPh sb="0" eb="2">
      <t>ながさき</t>
    </rPh>
    <phoneticPr fontId="1" type="Hiragana"/>
  </si>
  <si>
    <t>第38節</t>
    <rPh sb="0" eb="1">
      <t>だい</t>
    </rPh>
    <rPh sb="3" eb="4">
      <t>せつ</t>
    </rPh>
    <phoneticPr fontId="1" type="Hiragana"/>
  </si>
  <si>
    <t>大分</t>
    <rPh sb="0" eb="2">
      <t>おおいた</t>
    </rPh>
    <phoneticPr fontId="1" type="Hiragana"/>
  </si>
  <si>
    <t>-</t>
  </si>
  <si>
    <t>柏</t>
  </si>
  <si>
    <t>札幌</t>
    <rPh sb="0" eb="2">
      <t>さっぽろ</t>
    </rPh>
    <phoneticPr fontId="1" type="Hiragana"/>
  </si>
  <si>
    <t>愛媛</t>
    <rPh sb="0" eb="2">
      <t>えひめ</t>
    </rPh>
    <phoneticPr fontId="1" type="Hiragana"/>
  </si>
  <si>
    <t>大宮</t>
    <rPh sb="0" eb="2">
      <t>おおみや</t>
    </rPh>
    <phoneticPr fontId="1" type="Hiragana"/>
  </si>
  <si>
    <t>松本</t>
  </si>
  <si>
    <t>第37節</t>
  </si>
  <si>
    <t>富山</t>
    <rPh sb="0" eb="2">
      <t>とやま</t>
    </rPh>
    <phoneticPr fontId="1" type="Hiragana"/>
  </si>
  <si>
    <t>鳥栖</t>
    <rPh sb="0" eb="2">
      <t>とす</t>
    </rPh>
    <phoneticPr fontId="1" type="Hiragana"/>
  </si>
  <si>
    <t>山口</t>
    <rPh sb="0" eb="2">
      <t>やまぐち</t>
    </rPh>
    <phoneticPr fontId="1" type="Hiragana"/>
  </si>
  <si>
    <t>仙台</t>
    <rPh sb="0" eb="2">
      <t>せんだい</t>
    </rPh>
    <phoneticPr fontId="1" type="Hiragana"/>
  </si>
  <si>
    <t>相模原</t>
  </si>
  <si>
    <t>新宿</t>
    <rPh sb="0" eb="2">
      <t>しんじゅく</t>
    </rPh>
    <phoneticPr fontId="1" type="Hiragana"/>
  </si>
  <si>
    <t>水戸</t>
    <rPh sb="0" eb="2">
      <t>みと</t>
    </rPh>
    <phoneticPr fontId="1" type="Hiragana"/>
  </si>
  <si>
    <t>熊本</t>
    <rPh sb="0" eb="2">
      <t>くまもと</t>
    </rPh>
    <phoneticPr fontId="1" type="Hiragana"/>
  </si>
  <si>
    <t>磐田</t>
    <rPh sb="0" eb="2">
      <t>いわた</t>
    </rPh>
    <phoneticPr fontId="1" type="Hiragana"/>
  </si>
  <si>
    <t>琉球</t>
  </si>
  <si>
    <t>金沢</t>
  </si>
  <si>
    <t>千葉</t>
    <rPh sb="0" eb="2">
      <t>ちば</t>
    </rPh>
    <phoneticPr fontId="1" type="Hiragana"/>
  </si>
  <si>
    <t>宮崎</t>
  </si>
  <si>
    <t>藤枝</t>
    <rPh sb="0" eb="2">
      <t>ふじえだ</t>
    </rPh>
    <phoneticPr fontId="1" type="Hiragana"/>
  </si>
  <si>
    <t>山形</t>
    <rPh sb="0" eb="2">
      <t>やまがた</t>
    </rPh>
    <phoneticPr fontId="1" type="Hiragana"/>
  </si>
  <si>
    <t>チーム名</t>
    <rPh sb="3" eb="4">
      <t>めい</t>
    </rPh>
    <phoneticPr fontId="1" type="Hiragana"/>
  </si>
  <si>
    <t>今治</t>
    <rPh sb="0" eb="2">
      <t>いまばり</t>
    </rPh>
    <phoneticPr fontId="1" type="Hiragana"/>
  </si>
  <si>
    <t>福島</t>
  </si>
  <si>
    <t>都農</t>
    <rPh sb="0" eb="1">
      <t>みやこ</t>
    </rPh>
    <rPh sb="1" eb="2">
      <t>のう</t>
    </rPh>
    <phoneticPr fontId="1" type="Hiragana"/>
  </si>
  <si>
    <t>得失点差</t>
    <rPh sb="0" eb="4">
      <t>とくしってんさ</t>
    </rPh>
    <phoneticPr fontId="1" type="Hiragana"/>
  </si>
  <si>
    <t>総得点</t>
    <rPh sb="0" eb="3">
      <t>そうとくてん</t>
    </rPh>
    <phoneticPr fontId="1" type="Hiragana"/>
  </si>
  <si>
    <t>徳島</t>
    <rPh sb="0" eb="2">
      <t>とくしま</t>
    </rPh>
    <phoneticPr fontId="1" type="Hiragana"/>
  </si>
  <si>
    <t>秋田</t>
    <rPh sb="0" eb="2">
      <t>あきた</t>
    </rPh>
    <phoneticPr fontId="1" type="Hiragana"/>
  </si>
  <si>
    <t>いわき</t>
  </si>
  <si>
    <t>順位</t>
    <rPh sb="0" eb="2">
      <t>じゅんい</t>
    </rPh>
    <phoneticPr fontId="1" type="Hiragana"/>
  </si>
  <si>
    <t>チーム</t>
  </si>
  <si>
    <t>栃木Ｃ</t>
  </si>
  <si>
    <t>得点</t>
    <rPh sb="0" eb="2">
      <t>とくてん</t>
    </rPh>
    <phoneticPr fontId="1" type="Hiragana"/>
  </si>
  <si>
    <t>試合数</t>
    <rPh sb="0" eb="3">
      <t>しあいすう</t>
    </rPh>
    <phoneticPr fontId="1" type="Hiragana"/>
  </si>
  <si>
    <t>広島</t>
  </si>
  <si>
    <t>勝利</t>
    <rPh sb="0" eb="2">
      <t>しょうり</t>
    </rPh>
    <phoneticPr fontId="1" type="Hiragana"/>
  </si>
  <si>
    <t>勝ち点</t>
    <rPh sb="0" eb="1">
      <t>か</t>
    </rPh>
    <rPh sb="2" eb="3">
      <t>てん</t>
    </rPh>
    <phoneticPr fontId="1" type="Hiragana"/>
  </si>
  <si>
    <t>引分</t>
    <rPh sb="0" eb="2">
      <t>ひきわ</t>
    </rPh>
    <phoneticPr fontId="1" type="Hiragana"/>
  </si>
  <si>
    <t>敗北</t>
    <rPh sb="0" eb="2">
      <t>はいぼく</t>
    </rPh>
    <phoneticPr fontId="1" type="Hiragana"/>
  </si>
  <si>
    <t>第38節</t>
  </si>
  <si>
    <t>失点</t>
    <rPh sb="0" eb="2">
      <t>しってん</t>
    </rPh>
    <phoneticPr fontId="1" type="Hiragana"/>
  </si>
  <si>
    <t>対戦カード</t>
    <rPh sb="0" eb="2">
      <t>たいせん</t>
    </rPh>
    <phoneticPr fontId="1" type="Hiragana"/>
  </si>
  <si>
    <t>第36節</t>
  </si>
  <si>
    <t>高知</t>
  </si>
  <si>
    <t>八戸</t>
  </si>
  <si>
    <t>鹿児島</t>
  </si>
  <si>
    <t>京都</t>
  </si>
  <si>
    <t>FC大阪</t>
  </si>
  <si>
    <t>北九州</t>
  </si>
  <si>
    <t>奈良</t>
  </si>
  <si>
    <t>栃木SC</t>
  </si>
  <si>
    <t>鳥取</t>
  </si>
  <si>
    <t>岐阜</t>
  </si>
  <si>
    <t>群馬</t>
  </si>
  <si>
    <t>長野</t>
  </si>
  <si>
    <t>讃岐</t>
  </si>
  <si>
    <t>沼津</t>
  </si>
  <si>
    <t>鹿島</t>
  </si>
  <si>
    <t>神戸</t>
  </si>
  <si>
    <t>町田</t>
  </si>
  <si>
    <t>浦和</t>
  </si>
  <si>
    <t>FC東京</t>
  </si>
  <si>
    <t>福岡</t>
  </si>
  <si>
    <t>清水</t>
  </si>
  <si>
    <t>岡山</t>
  </si>
  <si>
    <t>横浜FM</t>
  </si>
  <si>
    <t>名古屋</t>
  </si>
  <si>
    <t>横浜FC</t>
  </si>
  <si>
    <t>湘南</t>
  </si>
  <si>
    <t>新潟</t>
  </si>
  <si>
    <t>東京Ｖ</t>
  </si>
  <si>
    <t>川崎Ｆ</t>
  </si>
  <si>
    <t>Ｃ大阪</t>
  </si>
  <si>
    <t>Ｇ大阪</t>
  </si>
  <si>
    <t>第29節</t>
  </si>
  <si>
    <t>第30節</t>
    <rPh sb="0" eb="1">
      <t>だい</t>
    </rPh>
    <rPh sb="3" eb="4">
      <t>せつ</t>
    </rPh>
    <phoneticPr fontId="1" type="Hiragana"/>
  </si>
  <si>
    <t>Honda</t>
  </si>
  <si>
    <t>滋賀</t>
    <rPh sb="0" eb="2">
      <t>しが</t>
    </rPh>
    <phoneticPr fontId="1" type="Hiragana"/>
  </si>
  <si>
    <t>青森</t>
    <rPh sb="0" eb="2">
      <t>あおもり</t>
    </rPh>
    <phoneticPr fontId="1" type="Hiragana"/>
  </si>
  <si>
    <t>浦安市川</t>
    <rPh sb="0" eb="2">
      <t>うらやす</t>
    </rPh>
    <rPh sb="2" eb="4">
      <t>いちかわ</t>
    </rPh>
    <phoneticPr fontId="1" type="Hiragana"/>
  </si>
  <si>
    <t>枚方</t>
    <rPh sb="0" eb="2">
      <t>ひらかた</t>
    </rPh>
    <phoneticPr fontId="1" type="Hiragana"/>
  </si>
  <si>
    <t>沖縄</t>
    <rPh sb="0" eb="2">
      <t>おきなわ</t>
    </rPh>
    <phoneticPr fontId="1" type="Hiragana"/>
  </si>
  <si>
    <t>V大分</t>
    <rPh sb="1" eb="3">
      <t>おおいた</t>
    </rPh>
    <phoneticPr fontId="1" type="Hiragana"/>
  </si>
  <si>
    <t>V三重</t>
    <rPh sb="1" eb="3">
      <t>みえ</t>
    </rPh>
    <phoneticPr fontId="1" type="Hiragana"/>
  </si>
  <si>
    <t>岩手</t>
    <rPh sb="0" eb="2">
      <t>いわて</t>
    </rPh>
    <phoneticPr fontId="1" type="Hiragana"/>
  </si>
  <si>
    <t>ミネベア</t>
  </si>
  <si>
    <t>マルヤス</t>
  </si>
  <si>
    <t>鈴鹿</t>
    <rPh sb="0" eb="2">
      <t>すずか</t>
    </rPh>
    <phoneticPr fontId="1" type="Hiragana"/>
  </si>
  <si>
    <t>YSCC</t>
  </si>
  <si>
    <t>武蔵野</t>
    <rPh sb="0" eb="3">
      <t>むさしの</t>
    </rPh>
    <phoneticPr fontId="1" type="Hiragana"/>
  </si>
  <si>
    <t>飛鳥</t>
    <rPh sb="0" eb="2">
      <t>あすか</t>
    </rPh>
    <phoneticPr fontId="1" type="Hiragana"/>
  </si>
  <si>
    <t>東京U</t>
    <rPh sb="0" eb="2">
      <t>とうきょう</t>
    </rPh>
    <phoneticPr fontId="1" type="Hiragana"/>
  </si>
  <si>
    <t>V市原</t>
    <rPh sb="1" eb="3">
      <t>いちはら</t>
    </rPh>
    <phoneticPr fontId="1" type="Hiragana"/>
  </si>
  <si>
    <t>Jリース</t>
  </si>
  <si>
    <t>東京U</t>
  </si>
  <si>
    <t>V市原</t>
  </si>
  <si>
    <t>都農</t>
  </si>
  <si>
    <t>第1日</t>
    <rPh sb="2" eb="3">
      <t>にち</t>
    </rPh>
    <phoneticPr fontId="1" type="Hiragana"/>
  </si>
  <si>
    <t>第2日</t>
    <rPh sb="2" eb="3">
      <t>にち</t>
    </rPh>
    <phoneticPr fontId="1" type="Hiragana"/>
  </si>
  <si>
    <t>第3日</t>
    <rPh sb="2" eb="3">
      <t>にち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</si>
</sst>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\+0;\-0;0"/>
  </numFmts>
  <fonts count="6">
    <font>
      <sz val="11"/>
      <color theme="1"/>
      <name val="Noto Sans JP Light"/>
      <family val="3"/>
    </font>
    <font>
      <sz val="6"/>
      <color auto="1"/>
      <name val="Noto Sans JP Light"/>
      <family val="3"/>
    </font>
    <font>
      <sz val="11"/>
      <color theme="0"/>
      <name val="Noto Sans JP Light"/>
      <family val="3"/>
    </font>
    <font>
      <b/>
      <sz val="11"/>
      <color theme="1"/>
      <name val="Noto Sans JP Light"/>
      <family val="3"/>
    </font>
    <font>
      <b/>
      <sz val="11"/>
      <color theme="0"/>
      <name val="Noto Sans JP Light"/>
      <family val="3"/>
    </font>
    <font>
      <sz val="11"/>
      <color auto="1"/>
      <name val="Noto Sans JP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70">
    <dxf>
      <fill>
        <patternFill patternType="solid">
          <bgColor rgb="FFD4F3B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theme="0" tint="-0.1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1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1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1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D4F3B5"/>
        </patternFill>
      </fill>
    </dxf>
    <dxf>
      <fill>
        <patternFill patternType="solid">
          <bgColor theme="0" tint="-0.2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0" summaryRight="0"/>
    <pageSetUpPr fitToPage="1"/>
  </sheetPr>
  <dimension ref="A2:AK46"/>
  <sheetViews>
    <sheetView showGridLines="0" tabSelected="1" workbookViewId="0"/>
  </sheetViews>
  <sheetFormatPr defaultRowHeight="18"/>
  <cols>
    <col min="1" max="1" width="3.8984375" customWidth="1"/>
    <col min="3" max="3" width="4.19921875" style="1" customWidth="1"/>
    <col min="4" max="4" width="2.09765625" style="1" bestFit="1" customWidth="1"/>
    <col min="5" max="5" width="4.19921875" style="1" customWidth="1"/>
    <col min="7" max="7" width="5.5" customWidth="1"/>
    <col min="8" max="8" width="5.296875" customWidth="1"/>
    <col min="10" max="17" width="6.09765625" style="1" customWidth="1"/>
    <col min="18" max="18" width="5" customWidth="1"/>
    <col min="19" max="20" width="4.19921875" style="1" customWidth="1" outlineLevel="1"/>
    <col min="21" max="21" width="2.09765625" style="1" bestFit="1" customWidth="1" outlineLevel="1"/>
    <col min="22" max="22" width="4.19921875" style="1" customWidth="1" outlineLevel="1"/>
    <col min="23" max="23" width="8.796875" customWidth="1" outlineLevel="1"/>
    <col min="24" max="24" width="2" style="2" customWidth="1" outlineLevel="1"/>
    <col min="25" max="31" width="1.69921875" customWidth="1" outlineLevel="1"/>
    <col min="32" max="32" width="5.19921875" style="1" customWidth="1"/>
    <col min="33" max="36" width="8.796875" style="1" customWidth="1"/>
  </cols>
  <sheetData>
    <row r="2" spans="1:37">
      <c r="B2" t="s">
        <v>10</v>
      </c>
    </row>
    <row r="3" spans="1:37">
      <c r="B3" s="3" t="s">
        <v>47</v>
      </c>
      <c r="C3" s="3"/>
      <c r="D3" s="3"/>
      <c r="E3" s="3"/>
      <c r="F3" s="3"/>
      <c r="H3" s="6" t="s">
        <v>35</v>
      </c>
      <c r="I3" s="6" t="s">
        <v>36</v>
      </c>
      <c r="J3" s="6" t="s">
        <v>39</v>
      </c>
      <c r="K3" s="6" t="s">
        <v>41</v>
      </c>
      <c r="L3" s="6" t="s">
        <v>43</v>
      </c>
      <c r="M3" s="6" t="s">
        <v>44</v>
      </c>
      <c r="N3" s="6" t="s">
        <v>38</v>
      </c>
      <c r="O3" s="6" t="s">
        <v>46</v>
      </c>
      <c r="P3" s="6" t="s">
        <v>30</v>
      </c>
      <c r="Q3" s="6" t="s">
        <v>42</v>
      </c>
      <c r="AF3" s="6" t="s">
        <v>35</v>
      </c>
      <c r="AG3" s="6" t="s">
        <v>26</v>
      </c>
      <c r="AH3" s="6" t="s">
        <v>42</v>
      </c>
      <c r="AI3" s="6" t="s">
        <v>30</v>
      </c>
      <c r="AJ3" s="6" t="s">
        <v>31</v>
      </c>
    </row>
    <row r="4" spans="1:37">
      <c r="A4" s="2" t="str">
        <f t="shared" ref="A4:A13" si="0">F4</f>
        <v>鹿島</v>
      </c>
      <c r="B4" s="4" t="s">
        <v>76</v>
      </c>
      <c r="C4" s="5"/>
      <c r="D4" s="5" t="s">
        <v>4</v>
      </c>
      <c r="E4" s="5"/>
      <c r="F4" s="4" t="s">
        <v>63</v>
      </c>
      <c r="G4" s="2" t="str">
        <f t="shared" ref="G4:G13" si="1">IF(ISBLANK(C4),"未","")</f>
        <v>未</v>
      </c>
      <c r="H4" s="4">
        <f t="shared" ref="H4:H23" si="2">RANK(R4,R$4:R$24)</f>
        <v>1</v>
      </c>
      <c r="I4" s="4" t="s">
        <v>63</v>
      </c>
      <c r="J4" s="4">
        <v>36</v>
      </c>
      <c r="K4" s="4">
        <v>21</v>
      </c>
      <c r="L4" s="4">
        <v>7</v>
      </c>
      <c r="M4" s="4">
        <v>8</v>
      </c>
      <c r="N4" s="4">
        <v>55</v>
      </c>
      <c r="O4" s="4">
        <v>30</v>
      </c>
      <c r="P4" s="7">
        <v>25</v>
      </c>
      <c r="Q4" s="4">
        <v>70</v>
      </c>
      <c r="R4" s="2">
        <f t="shared" ref="R4:R23" si="3">Q4*10000+P4*100+N4</f>
        <v>702555</v>
      </c>
      <c r="S4" s="8" t="str">
        <f t="shared" ref="S4:S23" si="4">IF(X4="未","",IF(T4&gt;V4,"○",IF(T4=V4,"△","●")))</f>
        <v/>
      </c>
      <c r="T4" s="5">
        <f t="shared" ref="T4:T23" si="5">IF(COUNTIF($B$4:$B$13,I4),VLOOKUP(I4,$B$4:$G$13,2,FALSE),VLOOKUP(I4,$A$4:$G$13,5,FALSE))</f>
        <v>0</v>
      </c>
      <c r="U4" s="5" t="s">
        <v>4</v>
      </c>
      <c r="V4" s="5">
        <f t="shared" ref="V4:V23" si="6">IF(COUNTIF($B$4:$B$13,I4),VLOOKUP(I4,$B$4:$G$13,4,FALSE),VLOOKUP(I4,$A$4:$G$13,3,FALSE))</f>
        <v>0</v>
      </c>
      <c r="W4" s="4" t="str">
        <f t="shared" ref="W4:W23" si="7">IF(COUNTIF($B$4:$B$13,I4),VLOOKUP(I4,$B$4:$G$13,5,FALSE),VLOOKUP(I4,$A$4:$G$13,2,FALSE))</f>
        <v>東京Ｖ</v>
      </c>
      <c r="X4" s="9" t="str">
        <f t="shared" ref="X4:X23" si="8">IF(COUNTIF($B$4:$B$13,I4),VLOOKUP(I4,$B$4:$G$13,6,FALSE),VLOOKUP(I4,$A$4:$G$13,7,FALSE))</f>
        <v>未</v>
      </c>
      <c r="Y4" s="9">
        <f t="shared" ref="Y4:Y23" si="9">Q4+IF(S4="○",3,IF(S4="△",1,0))</f>
        <v>70</v>
      </c>
      <c r="Z4" s="10">
        <f t="shared" ref="Z4:Z23" si="10">P4+T4-V4</f>
        <v>25</v>
      </c>
      <c r="AA4" s="11">
        <f t="shared" ref="AA4:AA23" si="11">N4+T4</f>
        <v>55</v>
      </c>
      <c r="AB4" s="2">
        <f t="shared" ref="AB4:AB23" si="12">Y4*10000+Z4*100+AA4-(ROW(I4)-ROW(I$4))*0.01</f>
        <v>702555</v>
      </c>
      <c r="AC4" s="2">
        <f t="shared" ref="AC4:AC23" si="13">RANK(AB4,AB$4:AB$23)</f>
        <v>1</v>
      </c>
      <c r="AD4" s="2" t="str">
        <f t="shared" ref="AD4:AD23" si="14">I4</f>
        <v>鹿島</v>
      </c>
      <c r="AE4" s="2">
        <v>1</v>
      </c>
      <c r="AF4" s="12">
        <f t="shared" ref="AF4:AF23" si="15">RANK(AK4,AK$4:AK$23)</f>
        <v>1</v>
      </c>
      <c r="AG4" s="4" t="str">
        <f t="shared" ref="AG4:AG23" si="16">VLOOKUP(AE4,AC$4:AD$23,2,FALSE)</f>
        <v>鹿島</v>
      </c>
      <c r="AH4" s="4">
        <f t="shared" ref="AH4:AH23" si="17">VLOOKUP(AG4,I$4:AB$23,17,FALSE)</f>
        <v>70</v>
      </c>
      <c r="AI4" s="7">
        <f t="shared" ref="AI4:AI23" si="18">VLOOKUP(AG4,I$4:AB$23,18,FALSE)</f>
        <v>25</v>
      </c>
      <c r="AJ4" s="4">
        <f t="shared" ref="AJ4:AJ23" si="19">VLOOKUP(AG4,I$4:AB$23,19,FALSE)</f>
        <v>55</v>
      </c>
      <c r="AK4" s="2">
        <f t="shared" ref="AK4:AK23" si="20">AH4*10000+AI4*100+AJ4</f>
        <v>702555</v>
      </c>
    </row>
    <row r="5" spans="1:37">
      <c r="A5" s="2" t="str">
        <f t="shared" si="0"/>
        <v>名古屋</v>
      </c>
      <c r="B5" s="4" t="s">
        <v>65</v>
      </c>
      <c r="C5" s="5"/>
      <c r="D5" s="5" t="s">
        <v>4</v>
      </c>
      <c r="E5" s="5"/>
      <c r="F5" s="4" t="s">
        <v>72</v>
      </c>
      <c r="G5" s="2" t="str">
        <f t="shared" si="1"/>
        <v>未</v>
      </c>
      <c r="H5" s="4">
        <f t="shared" si="2"/>
        <v>2</v>
      </c>
      <c r="I5" s="4" t="s">
        <v>5</v>
      </c>
      <c r="J5" s="4">
        <v>36</v>
      </c>
      <c r="K5" s="4">
        <v>19</v>
      </c>
      <c r="L5" s="4">
        <v>12</v>
      </c>
      <c r="M5" s="4">
        <v>5</v>
      </c>
      <c r="N5" s="4">
        <v>56</v>
      </c>
      <c r="O5" s="4">
        <v>33</v>
      </c>
      <c r="P5" s="7">
        <v>23</v>
      </c>
      <c r="Q5" s="4">
        <v>69</v>
      </c>
      <c r="R5" s="2">
        <f t="shared" si="3"/>
        <v>692356</v>
      </c>
      <c r="S5" s="8" t="str">
        <f t="shared" si="4"/>
        <v/>
      </c>
      <c r="T5" s="5">
        <f t="shared" si="5"/>
        <v>0</v>
      </c>
      <c r="U5" s="5" t="s">
        <v>4</v>
      </c>
      <c r="V5" s="5">
        <f t="shared" si="6"/>
        <v>0</v>
      </c>
      <c r="W5" s="4" t="str">
        <f t="shared" si="7"/>
        <v>新潟</v>
      </c>
      <c r="X5" s="9" t="str">
        <f t="shared" si="8"/>
        <v>未</v>
      </c>
      <c r="Y5" s="9">
        <f t="shared" si="9"/>
        <v>69</v>
      </c>
      <c r="Z5" s="10">
        <f t="shared" si="10"/>
        <v>23</v>
      </c>
      <c r="AA5" s="11">
        <f t="shared" si="11"/>
        <v>56</v>
      </c>
      <c r="AB5" s="2">
        <f t="shared" si="12"/>
        <v>692355.99</v>
      </c>
      <c r="AC5" s="2">
        <f t="shared" si="13"/>
        <v>2</v>
      </c>
      <c r="AD5" s="2" t="str">
        <f t="shared" si="14"/>
        <v>柏</v>
      </c>
      <c r="AE5" s="2">
        <v>2</v>
      </c>
      <c r="AF5" s="12">
        <f t="shared" si="15"/>
        <v>2</v>
      </c>
      <c r="AG5" s="4" t="str">
        <f t="shared" si="16"/>
        <v>柏</v>
      </c>
      <c r="AH5" s="4">
        <f t="shared" si="17"/>
        <v>69</v>
      </c>
      <c r="AI5" s="7">
        <f t="shared" si="18"/>
        <v>23</v>
      </c>
      <c r="AJ5" s="4">
        <f t="shared" si="19"/>
        <v>56</v>
      </c>
      <c r="AK5" s="2">
        <f t="shared" si="20"/>
        <v>692356</v>
      </c>
    </row>
    <row r="6" spans="1:37">
      <c r="A6" s="2" t="str">
        <f t="shared" si="0"/>
        <v>広島</v>
      </c>
      <c r="B6" s="4" t="s">
        <v>77</v>
      </c>
      <c r="C6" s="5"/>
      <c r="D6" s="5" t="s">
        <v>4</v>
      </c>
      <c r="E6" s="5"/>
      <c r="F6" s="4" t="s">
        <v>40</v>
      </c>
      <c r="G6" s="2" t="str">
        <f t="shared" si="1"/>
        <v>未</v>
      </c>
      <c r="H6" s="4">
        <f t="shared" si="2"/>
        <v>3</v>
      </c>
      <c r="I6" s="4" t="s">
        <v>64</v>
      </c>
      <c r="J6" s="4">
        <v>36</v>
      </c>
      <c r="K6" s="4">
        <v>18</v>
      </c>
      <c r="L6" s="4">
        <v>9</v>
      </c>
      <c r="M6" s="4">
        <v>9</v>
      </c>
      <c r="N6" s="4">
        <v>46</v>
      </c>
      <c r="O6" s="4">
        <v>31</v>
      </c>
      <c r="P6" s="7">
        <v>15</v>
      </c>
      <c r="Q6" s="4">
        <v>63</v>
      </c>
      <c r="R6" s="2">
        <f t="shared" si="3"/>
        <v>631546</v>
      </c>
      <c r="S6" s="8" t="str">
        <f t="shared" si="4"/>
        <v/>
      </c>
      <c r="T6" s="5">
        <f t="shared" si="5"/>
        <v>0</v>
      </c>
      <c r="U6" s="5" t="s">
        <v>4</v>
      </c>
      <c r="V6" s="5">
        <f t="shared" si="6"/>
        <v>0</v>
      </c>
      <c r="W6" s="4" t="str">
        <f t="shared" si="7"/>
        <v>FC東京</v>
      </c>
      <c r="X6" s="9" t="str">
        <f t="shared" si="8"/>
        <v>未</v>
      </c>
      <c r="Y6" s="9">
        <f t="shared" si="9"/>
        <v>63</v>
      </c>
      <c r="Z6" s="10">
        <f t="shared" si="10"/>
        <v>15</v>
      </c>
      <c r="AA6" s="11">
        <f t="shared" si="11"/>
        <v>46</v>
      </c>
      <c r="AB6" s="2">
        <f t="shared" si="12"/>
        <v>631545.98</v>
      </c>
      <c r="AC6" s="2">
        <f t="shared" si="13"/>
        <v>3</v>
      </c>
      <c r="AD6" s="2" t="str">
        <f t="shared" si="14"/>
        <v>神戸</v>
      </c>
      <c r="AE6" s="2">
        <v>3</v>
      </c>
      <c r="AF6" s="12">
        <f t="shared" si="15"/>
        <v>3</v>
      </c>
      <c r="AG6" s="4" t="str">
        <f t="shared" si="16"/>
        <v>神戸</v>
      </c>
      <c r="AH6" s="4">
        <f t="shared" si="17"/>
        <v>63</v>
      </c>
      <c r="AI6" s="7">
        <f t="shared" si="18"/>
        <v>15</v>
      </c>
      <c r="AJ6" s="4">
        <f t="shared" si="19"/>
        <v>46</v>
      </c>
      <c r="AK6" s="2">
        <f t="shared" si="20"/>
        <v>631546</v>
      </c>
    </row>
    <row r="7" spans="1:37">
      <c r="A7" s="2" t="str">
        <f t="shared" si="0"/>
        <v>Ｃ大阪</v>
      </c>
      <c r="B7" s="4" t="s">
        <v>71</v>
      </c>
      <c r="C7" s="5"/>
      <c r="D7" s="5" t="s">
        <v>4</v>
      </c>
      <c r="E7" s="5"/>
      <c r="F7" s="4" t="s">
        <v>78</v>
      </c>
      <c r="G7" s="2" t="str">
        <f t="shared" si="1"/>
        <v>未</v>
      </c>
      <c r="H7" s="4">
        <f t="shared" si="2"/>
        <v>4</v>
      </c>
      <c r="I7" s="4" t="s">
        <v>52</v>
      </c>
      <c r="J7" s="4">
        <v>36</v>
      </c>
      <c r="K7" s="4">
        <v>17</v>
      </c>
      <c r="L7" s="4">
        <v>11</v>
      </c>
      <c r="M7" s="4">
        <v>8</v>
      </c>
      <c r="N7" s="4">
        <v>59</v>
      </c>
      <c r="O7" s="4">
        <v>40</v>
      </c>
      <c r="P7" s="7">
        <v>19</v>
      </c>
      <c r="Q7" s="4">
        <v>62</v>
      </c>
      <c r="R7" s="2">
        <f t="shared" si="3"/>
        <v>621959</v>
      </c>
      <c r="S7" s="8" t="str">
        <f t="shared" si="4"/>
        <v/>
      </c>
      <c r="T7" s="5">
        <f t="shared" si="5"/>
        <v>0</v>
      </c>
      <c r="U7" s="5" t="s">
        <v>4</v>
      </c>
      <c r="V7" s="5">
        <f t="shared" si="6"/>
        <v>0</v>
      </c>
      <c r="W7" s="4" t="str">
        <f t="shared" si="7"/>
        <v>横浜FC</v>
      </c>
      <c r="X7" s="9" t="str">
        <f t="shared" si="8"/>
        <v>未</v>
      </c>
      <c r="Y7" s="9">
        <f t="shared" si="9"/>
        <v>62</v>
      </c>
      <c r="Z7" s="10">
        <f t="shared" si="10"/>
        <v>19</v>
      </c>
      <c r="AA7" s="11">
        <f t="shared" si="11"/>
        <v>59</v>
      </c>
      <c r="AB7" s="2">
        <f t="shared" si="12"/>
        <v>621958.97</v>
      </c>
      <c r="AC7" s="2">
        <f t="shared" si="13"/>
        <v>4</v>
      </c>
      <c r="AD7" s="2" t="str">
        <f t="shared" si="14"/>
        <v>京都</v>
      </c>
      <c r="AE7" s="2">
        <v>4</v>
      </c>
      <c r="AF7" s="12">
        <f t="shared" si="15"/>
        <v>4</v>
      </c>
      <c r="AG7" s="4" t="str">
        <f t="shared" si="16"/>
        <v>京都</v>
      </c>
      <c r="AH7" s="4">
        <f t="shared" si="17"/>
        <v>62</v>
      </c>
      <c r="AI7" s="7">
        <f t="shared" si="18"/>
        <v>19</v>
      </c>
      <c r="AJ7" s="4">
        <f t="shared" si="19"/>
        <v>59</v>
      </c>
      <c r="AK7" s="2">
        <f t="shared" si="20"/>
        <v>621959</v>
      </c>
    </row>
    <row r="8" spans="1:37">
      <c r="A8" s="2" t="str">
        <f t="shared" si="0"/>
        <v>京都</v>
      </c>
      <c r="B8" s="4" t="s">
        <v>73</v>
      </c>
      <c r="C8" s="5"/>
      <c r="D8" s="5" t="s">
        <v>4</v>
      </c>
      <c r="E8" s="5"/>
      <c r="F8" s="4" t="s">
        <v>52</v>
      </c>
      <c r="G8" s="2" t="str">
        <f t="shared" si="1"/>
        <v>未</v>
      </c>
      <c r="H8" s="4">
        <f t="shared" si="2"/>
        <v>5</v>
      </c>
      <c r="I8" s="4" t="s">
        <v>40</v>
      </c>
      <c r="J8" s="4">
        <v>36</v>
      </c>
      <c r="K8" s="4">
        <v>18</v>
      </c>
      <c r="L8" s="4">
        <v>8</v>
      </c>
      <c r="M8" s="4">
        <v>10</v>
      </c>
      <c r="N8" s="4">
        <v>42</v>
      </c>
      <c r="O8" s="4">
        <v>26</v>
      </c>
      <c r="P8" s="7">
        <v>16</v>
      </c>
      <c r="Q8" s="4">
        <v>62</v>
      </c>
      <c r="R8" s="2">
        <f t="shared" si="3"/>
        <v>621642</v>
      </c>
      <c r="S8" s="8" t="str">
        <f t="shared" si="4"/>
        <v/>
      </c>
      <c r="T8" s="5">
        <f t="shared" si="5"/>
        <v>0</v>
      </c>
      <c r="U8" s="5" t="s">
        <v>4</v>
      </c>
      <c r="V8" s="5">
        <f t="shared" si="6"/>
        <v>0</v>
      </c>
      <c r="W8" s="4" t="str">
        <f t="shared" si="7"/>
        <v>川崎Ｆ</v>
      </c>
      <c r="X8" s="9" t="str">
        <f t="shared" si="8"/>
        <v>未</v>
      </c>
      <c r="Y8" s="9">
        <f t="shared" si="9"/>
        <v>62</v>
      </c>
      <c r="Z8" s="10">
        <f t="shared" si="10"/>
        <v>16</v>
      </c>
      <c r="AA8" s="11">
        <f t="shared" si="11"/>
        <v>42</v>
      </c>
      <c r="AB8" s="2">
        <f t="shared" si="12"/>
        <v>621641.96</v>
      </c>
      <c r="AC8" s="2">
        <f t="shared" si="13"/>
        <v>5</v>
      </c>
      <c r="AD8" s="2" t="str">
        <f t="shared" si="14"/>
        <v>広島</v>
      </c>
      <c r="AE8" s="2">
        <v>5</v>
      </c>
      <c r="AF8" s="12">
        <f t="shared" si="15"/>
        <v>5</v>
      </c>
      <c r="AG8" s="4" t="str">
        <f t="shared" si="16"/>
        <v>広島</v>
      </c>
      <c r="AH8" s="4">
        <f t="shared" si="17"/>
        <v>62</v>
      </c>
      <c r="AI8" s="7">
        <f t="shared" si="18"/>
        <v>16</v>
      </c>
      <c r="AJ8" s="4">
        <f t="shared" si="19"/>
        <v>42</v>
      </c>
      <c r="AK8" s="2">
        <f t="shared" si="20"/>
        <v>621642</v>
      </c>
    </row>
    <row r="9" spans="1:37">
      <c r="A9" s="2" t="str">
        <f t="shared" si="0"/>
        <v>清水</v>
      </c>
      <c r="B9" s="4" t="s">
        <v>74</v>
      </c>
      <c r="C9" s="5"/>
      <c r="D9" s="5" t="s">
        <v>4</v>
      </c>
      <c r="E9" s="5"/>
      <c r="F9" s="4" t="s">
        <v>69</v>
      </c>
      <c r="G9" s="2" t="str">
        <f t="shared" si="1"/>
        <v>未</v>
      </c>
      <c r="H9" s="4">
        <f t="shared" si="2"/>
        <v>6</v>
      </c>
      <c r="I9" s="4" t="s">
        <v>77</v>
      </c>
      <c r="J9" s="4">
        <v>36</v>
      </c>
      <c r="K9" s="4">
        <v>15</v>
      </c>
      <c r="L9" s="4">
        <v>12</v>
      </c>
      <c r="M9" s="4">
        <v>9</v>
      </c>
      <c r="N9" s="4">
        <v>66</v>
      </c>
      <c r="O9" s="4">
        <v>51</v>
      </c>
      <c r="P9" s="7">
        <v>15</v>
      </c>
      <c r="Q9" s="4">
        <v>57</v>
      </c>
      <c r="R9" s="2">
        <f t="shared" si="3"/>
        <v>571566</v>
      </c>
      <c r="S9" s="8" t="str">
        <f t="shared" si="4"/>
        <v/>
      </c>
      <c r="T9" s="5">
        <f t="shared" si="5"/>
        <v>0</v>
      </c>
      <c r="U9" s="5" t="s">
        <v>4</v>
      </c>
      <c r="V9" s="5">
        <f t="shared" si="6"/>
        <v>0</v>
      </c>
      <c r="W9" s="4" t="str">
        <f t="shared" si="7"/>
        <v>広島</v>
      </c>
      <c r="X9" s="9" t="str">
        <f t="shared" si="8"/>
        <v>未</v>
      </c>
      <c r="Y9" s="9">
        <f t="shared" si="9"/>
        <v>57</v>
      </c>
      <c r="Z9" s="10">
        <f t="shared" si="10"/>
        <v>15</v>
      </c>
      <c r="AA9" s="11">
        <f t="shared" si="11"/>
        <v>66</v>
      </c>
      <c r="AB9" s="2">
        <f t="shared" si="12"/>
        <v>571565.94999999995</v>
      </c>
      <c r="AC9" s="2">
        <f t="shared" si="13"/>
        <v>6</v>
      </c>
      <c r="AD9" s="2" t="str">
        <f t="shared" si="14"/>
        <v>川崎Ｆ</v>
      </c>
      <c r="AE9" s="2">
        <v>6</v>
      </c>
      <c r="AF9" s="12">
        <f t="shared" si="15"/>
        <v>6</v>
      </c>
      <c r="AG9" s="4" t="str">
        <f t="shared" si="16"/>
        <v>川崎Ｆ</v>
      </c>
      <c r="AH9" s="4">
        <f t="shared" si="17"/>
        <v>57</v>
      </c>
      <c r="AI9" s="7">
        <f t="shared" si="18"/>
        <v>15</v>
      </c>
      <c r="AJ9" s="4">
        <f t="shared" si="19"/>
        <v>66</v>
      </c>
      <c r="AK9" s="2">
        <f t="shared" si="20"/>
        <v>571566</v>
      </c>
    </row>
    <row r="10" spans="1:37">
      <c r="A10" s="2" t="str">
        <f t="shared" si="0"/>
        <v>柏</v>
      </c>
      <c r="B10" s="4" t="s">
        <v>75</v>
      </c>
      <c r="C10" s="5"/>
      <c r="D10" s="5" t="s">
        <v>4</v>
      </c>
      <c r="E10" s="5"/>
      <c r="F10" s="4" t="s">
        <v>5</v>
      </c>
      <c r="G10" s="2" t="str">
        <f t="shared" si="1"/>
        <v>未</v>
      </c>
      <c r="H10" s="4">
        <f t="shared" si="2"/>
        <v>7</v>
      </c>
      <c r="I10" s="4" t="s">
        <v>65</v>
      </c>
      <c r="J10" s="4">
        <v>36</v>
      </c>
      <c r="K10" s="4">
        <v>16</v>
      </c>
      <c r="L10" s="4">
        <v>9</v>
      </c>
      <c r="M10" s="4">
        <v>11</v>
      </c>
      <c r="N10" s="4">
        <v>49</v>
      </c>
      <c r="O10" s="4">
        <v>36</v>
      </c>
      <c r="P10" s="7">
        <v>13</v>
      </c>
      <c r="Q10" s="4">
        <v>57</v>
      </c>
      <c r="R10" s="2">
        <f t="shared" si="3"/>
        <v>571349</v>
      </c>
      <c r="S10" s="8" t="str">
        <f t="shared" si="4"/>
        <v/>
      </c>
      <c r="T10" s="5">
        <f t="shared" si="5"/>
        <v>0</v>
      </c>
      <c r="U10" s="5" t="s">
        <v>4</v>
      </c>
      <c r="V10" s="5">
        <f t="shared" si="6"/>
        <v>0</v>
      </c>
      <c r="W10" s="4" t="str">
        <f t="shared" si="7"/>
        <v>名古屋</v>
      </c>
      <c r="X10" s="9" t="str">
        <f t="shared" si="8"/>
        <v>未</v>
      </c>
      <c r="Y10" s="9">
        <f t="shared" si="9"/>
        <v>57</v>
      </c>
      <c r="Z10" s="10">
        <f t="shared" si="10"/>
        <v>13</v>
      </c>
      <c r="AA10" s="11">
        <f t="shared" si="11"/>
        <v>49</v>
      </c>
      <c r="AB10" s="2">
        <f t="shared" si="12"/>
        <v>571348.93999999994</v>
      </c>
      <c r="AC10" s="2">
        <f t="shared" si="13"/>
        <v>7</v>
      </c>
      <c r="AD10" s="2" t="str">
        <f t="shared" si="14"/>
        <v>町田</v>
      </c>
      <c r="AE10" s="2">
        <v>7</v>
      </c>
      <c r="AF10" s="12">
        <f t="shared" si="15"/>
        <v>7</v>
      </c>
      <c r="AG10" s="4" t="str">
        <f t="shared" si="16"/>
        <v>町田</v>
      </c>
      <c r="AH10" s="4">
        <f t="shared" si="17"/>
        <v>57</v>
      </c>
      <c r="AI10" s="7">
        <f t="shared" si="18"/>
        <v>13</v>
      </c>
      <c r="AJ10" s="4">
        <f t="shared" si="19"/>
        <v>49</v>
      </c>
      <c r="AK10" s="2">
        <f t="shared" si="20"/>
        <v>571349</v>
      </c>
    </row>
    <row r="11" spans="1:37">
      <c r="A11" s="2" t="str">
        <f t="shared" si="0"/>
        <v>FC東京</v>
      </c>
      <c r="B11" s="4" t="s">
        <v>64</v>
      </c>
      <c r="C11" s="5"/>
      <c r="D11" s="5" t="s">
        <v>4</v>
      </c>
      <c r="E11" s="5"/>
      <c r="F11" s="4" t="s">
        <v>67</v>
      </c>
      <c r="G11" s="2" t="str">
        <f t="shared" si="1"/>
        <v>未</v>
      </c>
      <c r="H11" s="4">
        <f t="shared" si="2"/>
        <v>8</v>
      </c>
      <c r="I11" s="4" t="s">
        <v>79</v>
      </c>
      <c r="J11" s="4">
        <v>36</v>
      </c>
      <c r="K11" s="4">
        <v>16</v>
      </c>
      <c r="L11" s="4">
        <v>6</v>
      </c>
      <c r="M11" s="4">
        <v>14</v>
      </c>
      <c r="N11" s="4">
        <v>49</v>
      </c>
      <c r="O11" s="4">
        <v>53</v>
      </c>
      <c r="P11" s="7">
        <v>-4</v>
      </c>
      <c r="Q11" s="4">
        <v>54</v>
      </c>
      <c r="R11" s="2">
        <f t="shared" si="3"/>
        <v>539649</v>
      </c>
      <c r="S11" s="8" t="str">
        <f t="shared" si="4"/>
        <v/>
      </c>
      <c r="T11" s="5">
        <f t="shared" si="5"/>
        <v>0</v>
      </c>
      <c r="U11" s="5" t="s">
        <v>4</v>
      </c>
      <c r="V11" s="5">
        <f t="shared" si="6"/>
        <v>0</v>
      </c>
      <c r="W11" s="4" t="str">
        <f t="shared" si="7"/>
        <v>福岡</v>
      </c>
      <c r="X11" s="9" t="str">
        <f t="shared" si="8"/>
        <v>未</v>
      </c>
      <c r="Y11" s="9">
        <f t="shared" si="9"/>
        <v>54</v>
      </c>
      <c r="Z11" s="10">
        <f t="shared" si="10"/>
        <v>-4</v>
      </c>
      <c r="AA11" s="11">
        <f t="shared" si="11"/>
        <v>49</v>
      </c>
      <c r="AB11" s="2">
        <f t="shared" si="12"/>
        <v>539648.93000000005</v>
      </c>
      <c r="AC11" s="2">
        <f t="shared" si="13"/>
        <v>8</v>
      </c>
      <c r="AD11" s="2" t="str">
        <f t="shared" si="14"/>
        <v>Ｇ大阪</v>
      </c>
      <c r="AE11" s="2">
        <v>8</v>
      </c>
      <c r="AF11" s="12">
        <f t="shared" si="15"/>
        <v>8</v>
      </c>
      <c r="AG11" s="4" t="str">
        <f t="shared" si="16"/>
        <v>Ｇ大阪</v>
      </c>
      <c r="AH11" s="4">
        <f t="shared" si="17"/>
        <v>54</v>
      </c>
      <c r="AI11" s="7">
        <f t="shared" si="18"/>
        <v>-4</v>
      </c>
      <c r="AJ11" s="4">
        <f t="shared" si="19"/>
        <v>49</v>
      </c>
      <c r="AK11" s="2">
        <f t="shared" si="20"/>
        <v>539649</v>
      </c>
    </row>
    <row r="12" spans="1:37">
      <c r="A12" s="2" t="str">
        <f t="shared" si="0"/>
        <v>浦和</v>
      </c>
      <c r="B12" s="4" t="s">
        <v>70</v>
      </c>
      <c r="C12" s="5"/>
      <c r="D12" s="5" t="s">
        <v>4</v>
      </c>
      <c r="E12" s="5"/>
      <c r="F12" s="4" t="s">
        <v>66</v>
      </c>
      <c r="G12" s="2" t="str">
        <f t="shared" si="1"/>
        <v>未</v>
      </c>
      <c r="H12" s="4">
        <f t="shared" si="2"/>
        <v>9</v>
      </c>
      <c r="I12" s="4" t="s">
        <v>66</v>
      </c>
      <c r="J12" s="4">
        <v>36</v>
      </c>
      <c r="K12" s="4">
        <v>14</v>
      </c>
      <c r="L12" s="4">
        <v>11</v>
      </c>
      <c r="M12" s="4">
        <v>11</v>
      </c>
      <c r="N12" s="4">
        <v>40</v>
      </c>
      <c r="O12" s="4">
        <v>39</v>
      </c>
      <c r="P12" s="7">
        <v>1</v>
      </c>
      <c r="Q12" s="4">
        <v>53</v>
      </c>
      <c r="R12" s="2">
        <f t="shared" si="3"/>
        <v>530140</v>
      </c>
      <c r="S12" s="8" t="str">
        <f t="shared" si="4"/>
        <v/>
      </c>
      <c r="T12" s="5">
        <f t="shared" si="5"/>
        <v>0</v>
      </c>
      <c r="U12" s="5" t="s">
        <v>4</v>
      </c>
      <c r="V12" s="5">
        <f t="shared" si="6"/>
        <v>0</v>
      </c>
      <c r="W12" s="4" t="str">
        <f t="shared" si="7"/>
        <v>岡山</v>
      </c>
      <c r="X12" s="9" t="str">
        <f t="shared" si="8"/>
        <v>未</v>
      </c>
      <c r="Y12" s="9">
        <f t="shared" si="9"/>
        <v>53</v>
      </c>
      <c r="Z12" s="10">
        <f t="shared" si="10"/>
        <v>1</v>
      </c>
      <c r="AA12" s="11">
        <f t="shared" si="11"/>
        <v>40</v>
      </c>
      <c r="AB12" s="2">
        <f t="shared" si="12"/>
        <v>530139.92000000004</v>
      </c>
      <c r="AC12" s="2">
        <f t="shared" si="13"/>
        <v>9</v>
      </c>
      <c r="AD12" s="2" t="str">
        <f t="shared" si="14"/>
        <v>浦和</v>
      </c>
      <c r="AE12" s="2">
        <v>9</v>
      </c>
      <c r="AF12" s="12">
        <f t="shared" si="15"/>
        <v>9</v>
      </c>
      <c r="AG12" s="4" t="str">
        <f t="shared" si="16"/>
        <v>浦和</v>
      </c>
      <c r="AH12" s="4">
        <f t="shared" si="17"/>
        <v>53</v>
      </c>
      <c r="AI12" s="7">
        <f t="shared" si="18"/>
        <v>1</v>
      </c>
      <c r="AJ12" s="4">
        <f t="shared" si="19"/>
        <v>40</v>
      </c>
      <c r="AK12" s="2">
        <f t="shared" si="20"/>
        <v>530140</v>
      </c>
    </row>
    <row r="13" spans="1:37">
      <c r="A13" s="2" t="str">
        <f t="shared" si="0"/>
        <v>Ｇ大阪</v>
      </c>
      <c r="B13" s="4" t="s">
        <v>68</v>
      </c>
      <c r="C13" s="5"/>
      <c r="D13" s="5" t="s">
        <v>4</v>
      </c>
      <c r="E13" s="5"/>
      <c r="F13" s="4" t="s">
        <v>79</v>
      </c>
      <c r="G13" s="2" t="str">
        <f t="shared" si="1"/>
        <v>未</v>
      </c>
      <c r="H13" s="4">
        <f t="shared" si="2"/>
        <v>10</v>
      </c>
      <c r="I13" s="4" t="s">
        <v>78</v>
      </c>
      <c r="J13" s="4">
        <v>36</v>
      </c>
      <c r="K13" s="4">
        <v>14</v>
      </c>
      <c r="L13" s="4">
        <v>10</v>
      </c>
      <c r="M13" s="4">
        <v>12</v>
      </c>
      <c r="N13" s="4">
        <v>58</v>
      </c>
      <c r="O13" s="4">
        <v>51</v>
      </c>
      <c r="P13" s="7">
        <v>7</v>
      </c>
      <c r="Q13" s="4">
        <v>52</v>
      </c>
      <c r="R13" s="2">
        <f t="shared" si="3"/>
        <v>520758</v>
      </c>
      <c r="S13" s="8" t="str">
        <f t="shared" si="4"/>
        <v/>
      </c>
      <c r="T13" s="5">
        <f t="shared" si="5"/>
        <v>0</v>
      </c>
      <c r="U13" s="5" t="s">
        <v>4</v>
      </c>
      <c r="V13" s="5">
        <f t="shared" si="6"/>
        <v>0</v>
      </c>
      <c r="W13" s="4" t="str">
        <f t="shared" si="7"/>
        <v>横浜FM</v>
      </c>
      <c r="X13" s="9" t="str">
        <f t="shared" si="8"/>
        <v>未</v>
      </c>
      <c r="Y13" s="9">
        <f t="shared" si="9"/>
        <v>52</v>
      </c>
      <c r="Z13" s="10">
        <f t="shared" si="10"/>
        <v>7</v>
      </c>
      <c r="AA13" s="11">
        <f t="shared" si="11"/>
        <v>58</v>
      </c>
      <c r="AB13" s="2">
        <f t="shared" si="12"/>
        <v>520757.91</v>
      </c>
      <c r="AC13" s="2">
        <f t="shared" si="13"/>
        <v>10</v>
      </c>
      <c r="AD13" s="2" t="str">
        <f t="shared" si="14"/>
        <v>Ｃ大阪</v>
      </c>
      <c r="AE13" s="2">
        <v>10</v>
      </c>
      <c r="AF13" s="12">
        <f t="shared" si="15"/>
        <v>10</v>
      </c>
      <c r="AG13" s="4" t="str">
        <f t="shared" si="16"/>
        <v>Ｃ大阪</v>
      </c>
      <c r="AH13" s="4">
        <f t="shared" si="17"/>
        <v>52</v>
      </c>
      <c r="AI13" s="7">
        <f t="shared" si="18"/>
        <v>7</v>
      </c>
      <c r="AJ13" s="4">
        <f t="shared" si="19"/>
        <v>58</v>
      </c>
      <c r="AK13" s="2">
        <f t="shared" si="20"/>
        <v>520758</v>
      </c>
    </row>
    <row r="14" spans="1:37">
      <c r="H14" s="4">
        <f t="shared" si="2"/>
        <v>11</v>
      </c>
      <c r="I14" s="4" t="s">
        <v>67</v>
      </c>
      <c r="J14" s="4">
        <v>36</v>
      </c>
      <c r="K14" s="4">
        <v>13</v>
      </c>
      <c r="L14" s="4">
        <v>9</v>
      </c>
      <c r="M14" s="4">
        <v>14</v>
      </c>
      <c r="N14" s="4">
        <v>40</v>
      </c>
      <c r="O14" s="4">
        <v>47</v>
      </c>
      <c r="P14" s="7">
        <v>-7</v>
      </c>
      <c r="Q14" s="4">
        <v>48</v>
      </c>
      <c r="R14" s="2">
        <f t="shared" si="3"/>
        <v>479340</v>
      </c>
      <c r="S14" s="8" t="str">
        <f t="shared" si="4"/>
        <v/>
      </c>
      <c r="T14" s="5">
        <f t="shared" si="5"/>
        <v>0</v>
      </c>
      <c r="U14" s="5" t="s">
        <v>4</v>
      </c>
      <c r="V14" s="5">
        <f t="shared" si="6"/>
        <v>0</v>
      </c>
      <c r="W14" s="4" t="str">
        <f t="shared" si="7"/>
        <v>神戸</v>
      </c>
      <c r="X14" s="9" t="str">
        <f t="shared" si="8"/>
        <v>未</v>
      </c>
      <c r="Y14" s="9">
        <f t="shared" si="9"/>
        <v>48</v>
      </c>
      <c r="Z14" s="10">
        <f t="shared" si="10"/>
        <v>-7</v>
      </c>
      <c r="AA14" s="11">
        <f t="shared" si="11"/>
        <v>40</v>
      </c>
      <c r="AB14" s="2">
        <f t="shared" si="12"/>
        <v>479339.9</v>
      </c>
      <c r="AC14" s="2">
        <f t="shared" si="13"/>
        <v>11</v>
      </c>
      <c r="AD14" s="2" t="str">
        <f t="shared" si="14"/>
        <v>FC東京</v>
      </c>
      <c r="AE14" s="2">
        <v>11</v>
      </c>
      <c r="AF14" s="12">
        <f t="shared" si="15"/>
        <v>11</v>
      </c>
      <c r="AG14" s="4" t="str">
        <f t="shared" si="16"/>
        <v>FC東京</v>
      </c>
      <c r="AH14" s="4">
        <f t="shared" si="17"/>
        <v>48</v>
      </c>
      <c r="AI14" s="7">
        <f t="shared" si="18"/>
        <v>-7</v>
      </c>
      <c r="AJ14" s="4">
        <f t="shared" si="19"/>
        <v>40</v>
      </c>
      <c r="AK14" s="2">
        <f t="shared" si="20"/>
        <v>479340</v>
      </c>
    </row>
    <row r="15" spans="1:37">
      <c r="H15" s="4">
        <f t="shared" si="2"/>
        <v>12</v>
      </c>
      <c r="I15" s="4" t="s">
        <v>68</v>
      </c>
      <c r="J15" s="4">
        <v>36</v>
      </c>
      <c r="K15" s="4">
        <v>11</v>
      </c>
      <c r="L15" s="4">
        <v>12</v>
      </c>
      <c r="M15" s="4">
        <v>13</v>
      </c>
      <c r="N15" s="4">
        <v>33</v>
      </c>
      <c r="O15" s="4">
        <v>37</v>
      </c>
      <c r="P15" s="7">
        <v>-4</v>
      </c>
      <c r="Q15" s="4">
        <v>45</v>
      </c>
      <c r="R15" s="2">
        <f t="shared" si="3"/>
        <v>449633</v>
      </c>
      <c r="S15" s="8" t="str">
        <f t="shared" si="4"/>
        <v/>
      </c>
      <c r="T15" s="5">
        <f t="shared" si="5"/>
        <v>0</v>
      </c>
      <c r="U15" s="5" t="s">
        <v>4</v>
      </c>
      <c r="V15" s="5">
        <f t="shared" si="6"/>
        <v>0</v>
      </c>
      <c r="W15" s="4" t="str">
        <f t="shared" si="7"/>
        <v>Ｇ大阪</v>
      </c>
      <c r="X15" s="9" t="str">
        <f t="shared" si="8"/>
        <v>未</v>
      </c>
      <c r="Y15" s="9">
        <f t="shared" si="9"/>
        <v>45</v>
      </c>
      <c r="Z15" s="10">
        <f t="shared" si="10"/>
        <v>-4</v>
      </c>
      <c r="AA15" s="11">
        <f t="shared" si="11"/>
        <v>33</v>
      </c>
      <c r="AB15" s="2">
        <f t="shared" si="12"/>
        <v>449632.89</v>
      </c>
      <c r="AC15" s="2">
        <f t="shared" si="13"/>
        <v>12</v>
      </c>
      <c r="AD15" s="2" t="str">
        <f t="shared" si="14"/>
        <v>福岡</v>
      </c>
      <c r="AE15" s="2">
        <v>12</v>
      </c>
      <c r="AF15" s="12">
        <f t="shared" si="15"/>
        <v>12</v>
      </c>
      <c r="AG15" s="4" t="str">
        <f t="shared" si="16"/>
        <v>福岡</v>
      </c>
      <c r="AH15" s="4">
        <f t="shared" si="17"/>
        <v>45</v>
      </c>
      <c r="AI15" s="7">
        <f t="shared" si="18"/>
        <v>-4</v>
      </c>
      <c r="AJ15" s="4">
        <f t="shared" si="19"/>
        <v>33</v>
      </c>
      <c r="AK15" s="2">
        <f t="shared" si="20"/>
        <v>449633</v>
      </c>
    </row>
    <row r="16" spans="1:37">
      <c r="H16" s="4">
        <f t="shared" si="2"/>
        <v>13</v>
      </c>
      <c r="I16" s="4" t="s">
        <v>69</v>
      </c>
      <c r="J16" s="4">
        <v>36</v>
      </c>
      <c r="K16" s="4">
        <v>11</v>
      </c>
      <c r="L16" s="4">
        <v>11</v>
      </c>
      <c r="M16" s="4">
        <v>14</v>
      </c>
      <c r="N16" s="4">
        <v>40</v>
      </c>
      <c r="O16" s="4">
        <v>48</v>
      </c>
      <c r="P16" s="7">
        <v>-8</v>
      </c>
      <c r="Q16" s="4">
        <v>44</v>
      </c>
      <c r="R16" s="2">
        <f t="shared" si="3"/>
        <v>439240</v>
      </c>
      <c r="S16" s="8" t="str">
        <f t="shared" si="4"/>
        <v/>
      </c>
      <c r="T16" s="5">
        <f t="shared" si="5"/>
        <v>0</v>
      </c>
      <c r="U16" s="5" t="s">
        <v>4</v>
      </c>
      <c r="V16" s="5">
        <f t="shared" si="6"/>
        <v>0</v>
      </c>
      <c r="W16" s="4" t="str">
        <f t="shared" si="7"/>
        <v>湘南</v>
      </c>
      <c r="X16" s="9" t="str">
        <f t="shared" si="8"/>
        <v>未</v>
      </c>
      <c r="Y16" s="9">
        <f t="shared" si="9"/>
        <v>44</v>
      </c>
      <c r="Z16" s="10">
        <f t="shared" si="10"/>
        <v>-8</v>
      </c>
      <c r="AA16" s="11">
        <f t="shared" si="11"/>
        <v>40</v>
      </c>
      <c r="AB16" s="2">
        <f t="shared" si="12"/>
        <v>439239.88</v>
      </c>
      <c r="AC16" s="2">
        <f t="shared" si="13"/>
        <v>13</v>
      </c>
      <c r="AD16" s="2" t="str">
        <f t="shared" si="14"/>
        <v>清水</v>
      </c>
      <c r="AE16" s="2">
        <v>13</v>
      </c>
      <c r="AF16" s="12">
        <f t="shared" si="15"/>
        <v>13</v>
      </c>
      <c r="AG16" s="4" t="str">
        <f t="shared" si="16"/>
        <v>清水</v>
      </c>
      <c r="AH16" s="4">
        <f t="shared" si="17"/>
        <v>44</v>
      </c>
      <c r="AI16" s="7">
        <f t="shared" si="18"/>
        <v>-8</v>
      </c>
      <c r="AJ16" s="4">
        <f t="shared" si="19"/>
        <v>40</v>
      </c>
      <c r="AK16" s="2">
        <f t="shared" si="20"/>
        <v>439240</v>
      </c>
    </row>
    <row r="17" spans="1:37">
      <c r="H17" s="4">
        <f t="shared" si="2"/>
        <v>14</v>
      </c>
      <c r="I17" s="4" t="s">
        <v>76</v>
      </c>
      <c r="J17" s="4">
        <v>36</v>
      </c>
      <c r="K17" s="4">
        <v>11</v>
      </c>
      <c r="L17" s="4">
        <v>10</v>
      </c>
      <c r="M17" s="4">
        <v>15</v>
      </c>
      <c r="N17" s="4">
        <v>22</v>
      </c>
      <c r="O17" s="4">
        <v>36</v>
      </c>
      <c r="P17" s="7">
        <v>-14</v>
      </c>
      <c r="Q17" s="4">
        <v>43</v>
      </c>
      <c r="R17" s="2">
        <f t="shared" si="3"/>
        <v>428622</v>
      </c>
      <c r="S17" s="8" t="str">
        <f t="shared" si="4"/>
        <v/>
      </c>
      <c r="T17" s="5">
        <f t="shared" si="5"/>
        <v>0</v>
      </c>
      <c r="U17" s="5" t="s">
        <v>4</v>
      </c>
      <c r="V17" s="5">
        <f t="shared" si="6"/>
        <v>0</v>
      </c>
      <c r="W17" s="4" t="str">
        <f t="shared" si="7"/>
        <v>鹿島</v>
      </c>
      <c r="X17" s="9" t="str">
        <f t="shared" si="8"/>
        <v>未</v>
      </c>
      <c r="Y17" s="9">
        <f t="shared" si="9"/>
        <v>43</v>
      </c>
      <c r="Z17" s="10">
        <f t="shared" si="10"/>
        <v>-14</v>
      </c>
      <c r="AA17" s="11">
        <f t="shared" si="11"/>
        <v>22</v>
      </c>
      <c r="AB17" s="2">
        <f t="shared" si="12"/>
        <v>428621.87</v>
      </c>
      <c r="AC17" s="2">
        <f t="shared" si="13"/>
        <v>14</v>
      </c>
      <c r="AD17" s="2" t="str">
        <f t="shared" si="14"/>
        <v>東京Ｖ</v>
      </c>
      <c r="AE17" s="2">
        <v>14</v>
      </c>
      <c r="AF17" s="12">
        <f t="shared" si="15"/>
        <v>14</v>
      </c>
      <c r="AG17" s="4" t="str">
        <f t="shared" si="16"/>
        <v>東京Ｖ</v>
      </c>
      <c r="AH17" s="4">
        <f t="shared" si="17"/>
        <v>43</v>
      </c>
      <c r="AI17" s="7">
        <f t="shared" si="18"/>
        <v>-14</v>
      </c>
      <c r="AJ17" s="4">
        <f t="shared" si="19"/>
        <v>22</v>
      </c>
      <c r="AK17" s="2">
        <f t="shared" si="20"/>
        <v>428622</v>
      </c>
    </row>
    <row r="18" spans="1:37">
      <c r="H18" s="4">
        <f t="shared" si="2"/>
        <v>15</v>
      </c>
      <c r="I18" s="4" t="s">
        <v>70</v>
      </c>
      <c r="J18" s="4">
        <v>36</v>
      </c>
      <c r="K18" s="4">
        <v>11</v>
      </c>
      <c r="L18" s="4">
        <v>9</v>
      </c>
      <c r="M18" s="4">
        <v>16</v>
      </c>
      <c r="N18" s="4">
        <v>32</v>
      </c>
      <c r="O18" s="4">
        <v>41</v>
      </c>
      <c r="P18" s="7">
        <v>-9</v>
      </c>
      <c r="Q18" s="4">
        <v>42</v>
      </c>
      <c r="R18" s="2">
        <f t="shared" si="3"/>
        <v>419132</v>
      </c>
      <c r="S18" s="8" t="str">
        <f t="shared" si="4"/>
        <v/>
      </c>
      <c r="T18" s="5">
        <f t="shared" si="5"/>
        <v>0</v>
      </c>
      <c r="U18" s="5" t="s">
        <v>4</v>
      </c>
      <c r="V18" s="5">
        <f t="shared" si="6"/>
        <v>0</v>
      </c>
      <c r="W18" s="4" t="str">
        <f t="shared" si="7"/>
        <v>浦和</v>
      </c>
      <c r="X18" s="9" t="str">
        <f t="shared" si="8"/>
        <v>未</v>
      </c>
      <c r="Y18" s="9">
        <f t="shared" si="9"/>
        <v>42</v>
      </c>
      <c r="Z18" s="10">
        <f t="shared" si="10"/>
        <v>-9</v>
      </c>
      <c r="AA18" s="11">
        <f t="shared" si="11"/>
        <v>32</v>
      </c>
      <c r="AB18" s="2">
        <f t="shared" si="12"/>
        <v>419131.86</v>
      </c>
      <c r="AC18" s="2">
        <f t="shared" si="13"/>
        <v>15</v>
      </c>
      <c r="AD18" s="2" t="str">
        <f t="shared" si="14"/>
        <v>岡山</v>
      </c>
      <c r="AE18" s="2">
        <v>15</v>
      </c>
      <c r="AF18" s="12">
        <f t="shared" si="15"/>
        <v>15</v>
      </c>
      <c r="AG18" s="4" t="str">
        <f t="shared" si="16"/>
        <v>岡山</v>
      </c>
      <c r="AH18" s="4">
        <f t="shared" si="17"/>
        <v>42</v>
      </c>
      <c r="AI18" s="7">
        <f t="shared" si="18"/>
        <v>-9</v>
      </c>
      <c r="AJ18" s="4">
        <f t="shared" si="19"/>
        <v>32</v>
      </c>
      <c r="AK18" s="2">
        <f t="shared" si="20"/>
        <v>419132</v>
      </c>
    </row>
    <row r="19" spans="1:37">
      <c r="H19" s="4">
        <f t="shared" si="2"/>
        <v>16</v>
      </c>
      <c r="I19" s="4" t="s">
        <v>71</v>
      </c>
      <c r="J19" s="4">
        <v>36</v>
      </c>
      <c r="K19" s="4">
        <v>11</v>
      </c>
      <c r="L19" s="4">
        <v>7</v>
      </c>
      <c r="M19" s="4">
        <v>18</v>
      </c>
      <c r="N19" s="4">
        <v>42</v>
      </c>
      <c r="O19" s="4">
        <v>44</v>
      </c>
      <c r="P19" s="7">
        <v>-2</v>
      </c>
      <c r="Q19" s="4">
        <v>40</v>
      </c>
      <c r="R19" s="2">
        <f t="shared" si="3"/>
        <v>399842</v>
      </c>
      <c r="S19" s="8" t="str">
        <f t="shared" si="4"/>
        <v/>
      </c>
      <c r="T19" s="5">
        <f t="shared" si="5"/>
        <v>0</v>
      </c>
      <c r="U19" s="5" t="s">
        <v>4</v>
      </c>
      <c r="V19" s="5">
        <f t="shared" si="6"/>
        <v>0</v>
      </c>
      <c r="W19" s="4" t="str">
        <f t="shared" si="7"/>
        <v>Ｃ大阪</v>
      </c>
      <c r="X19" s="9" t="str">
        <f t="shared" si="8"/>
        <v>未</v>
      </c>
      <c r="Y19" s="9">
        <f t="shared" si="9"/>
        <v>40</v>
      </c>
      <c r="Z19" s="10">
        <f t="shared" si="10"/>
        <v>-2</v>
      </c>
      <c r="AA19" s="11">
        <f t="shared" si="11"/>
        <v>42</v>
      </c>
      <c r="AB19" s="2">
        <f t="shared" si="12"/>
        <v>399841.85</v>
      </c>
      <c r="AC19" s="2">
        <f t="shared" si="13"/>
        <v>16</v>
      </c>
      <c r="AD19" s="2" t="str">
        <f t="shared" si="14"/>
        <v>横浜FM</v>
      </c>
      <c r="AE19" s="2">
        <v>16</v>
      </c>
      <c r="AF19" s="12">
        <f t="shared" si="15"/>
        <v>16</v>
      </c>
      <c r="AG19" s="4" t="str">
        <f t="shared" si="16"/>
        <v>横浜FM</v>
      </c>
      <c r="AH19" s="4">
        <f t="shared" si="17"/>
        <v>40</v>
      </c>
      <c r="AI19" s="7">
        <f t="shared" si="18"/>
        <v>-2</v>
      </c>
      <c r="AJ19" s="4">
        <f t="shared" si="19"/>
        <v>42</v>
      </c>
      <c r="AK19" s="2">
        <f t="shared" si="20"/>
        <v>399842</v>
      </c>
    </row>
    <row r="20" spans="1:37">
      <c r="H20" s="4">
        <f t="shared" si="2"/>
        <v>17</v>
      </c>
      <c r="I20" s="4" t="s">
        <v>72</v>
      </c>
      <c r="J20" s="4">
        <v>36</v>
      </c>
      <c r="K20" s="4">
        <v>10</v>
      </c>
      <c r="L20" s="4">
        <v>10</v>
      </c>
      <c r="M20" s="4">
        <v>16</v>
      </c>
      <c r="N20" s="4">
        <v>42</v>
      </c>
      <c r="O20" s="4">
        <v>53</v>
      </c>
      <c r="P20" s="7">
        <v>-11</v>
      </c>
      <c r="Q20" s="4">
        <v>40</v>
      </c>
      <c r="R20" s="2">
        <f t="shared" si="3"/>
        <v>398942</v>
      </c>
      <c r="S20" s="8" t="str">
        <f t="shared" si="4"/>
        <v/>
      </c>
      <c r="T20" s="5">
        <f t="shared" si="5"/>
        <v>0</v>
      </c>
      <c r="U20" s="5" t="s">
        <v>4</v>
      </c>
      <c r="V20" s="5">
        <f t="shared" si="6"/>
        <v>0</v>
      </c>
      <c r="W20" s="4" t="str">
        <f t="shared" si="7"/>
        <v>町田</v>
      </c>
      <c r="X20" s="9" t="str">
        <f t="shared" si="8"/>
        <v>未</v>
      </c>
      <c r="Y20" s="9">
        <f t="shared" si="9"/>
        <v>40</v>
      </c>
      <c r="Z20" s="10">
        <f t="shared" si="10"/>
        <v>-11</v>
      </c>
      <c r="AA20" s="11">
        <f t="shared" si="11"/>
        <v>42</v>
      </c>
      <c r="AB20" s="2">
        <f t="shared" si="12"/>
        <v>398941.84</v>
      </c>
      <c r="AC20" s="2">
        <f t="shared" si="13"/>
        <v>17</v>
      </c>
      <c r="AD20" s="2" t="str">
        <f t="shared" si="14"/>
        <v>名古屋</v>
      </c>
      <c r="AE20" s="2">
        <v>17</v>
      </c>
      <c r="AF20" s="12">
        <f t="shared" si="15"/>
        <v>17</v>
      </c>
      <c r="AG20" s="4" t="str">
        <f t="shared" si="16"/>
        <v>名古屋</v>
      </c>
      <c r="AH20" s="4">
        <f t="shared" si="17"/>
        <v>40</v>
      </c>
      <c r="AI20" s="7">
        <f t="shared" si="18"/>
        <v>-11</v>
      </c>
      <c r="AJ20" s="4">
        <f t="shared" si="19"/>
        <v>42</v>
      </c>
      <c r="AK20" s="2">
        <f t="shared" si="20"/>
        <v>398942</v>
      </c>
    </row>
    <row r="21" spans="1:37">
      <c r="H21" s="4">
        <f t="shared" si="2"/>
        <v>18</v>
      </c>
      <c r="I21" s="4" t="s">
        <v>73</v>
      </c>
      <c r="J21" s="4">
        <v>36</v>
      </c>
      <c r="K21" s="4">
        <v>8</v>
      </c>
      <c r="L21" s="4">
        <v>8</v>
      </c>
      <c r="M21" s="4">
        <v>20</v>
      </c>
      <c r="N21" s="4">
        <v>24</v>
      </c>
      <c r="O21" s="4">
        <v>43</v>
      </c>
      <c r="P21" s="7">
        <v>-19</v>
      </c>
      <c r="Q21" s="4">
        <v>32</v>
      </c>
      <c r="R21" s="2">
        <f t="shared" si="3"/>
        <v>318124</v>
      </c>
      <c r="S21" s="8" t="str">
        <f t="shared" si="4"/>
        <v/>
      </c>
      <c r="T21" s="5">
        <f t="shared" si="5"/>
        <v>0</v>
      </c>
      <c r="U21" s="5" t="s">
        <v>4</v>
      </c>
      <c r="V21" s="5">
        <f t="shared" si="6"/>
        <v>0</v>
      </c>
      <c r="W21" s="4" t="str">
        <f t="shared" si="7"/>
        <v>京都</v>
      </c>
      <c r="X21" s="9" t="str">
        <f t="shared" si="8"/>
        <v>未</v>
      </c>
      <c r="Y21" s="9">
        <f t="shared" si="9"/>
        <v>32</v>
      </c>
      <c r="Z21" s="10">
        <f t="shared" si="10"/>
        <v>-19</v>
      </c>
      <c r="AA21" s="11">
        <f t="shared" si="11"/>
        <v>24</v>
      </c>
      <c r="AB21" s="2">
        <f t="shared" si="12"/>
        <v>318123.83</v>
      </c>
      <c r="AC21" s="2">
        <f t="shared" si="13"/>
        <v>18</v>
      </c>
      <c r="AD21" s="2" t="str">
        <f t="shared" si="14"/>
        <v>横浜FC</v>
      </c>
      <c r="AE21" s="2">
        <v>18</v>
      </c>
      <c r="AF21" s="12">
        <f t="shared" si="15"/>
        <v>18</v>
      </c>
      <c r="AG21" s="4" t="str">
        <f t="shared" si="16"/>
        <v>横浜FC</v>
      </c>
      <c r="AH21" s="4">
        <f t="shared" si="17"/>
        <v>32</v>
      </c>
      <c r="AI21" s="7">
        <f t="shared" si="18"/>
        <v>-19</v>
      </c>
      <c r="AJ21" s="4">
        <f t="shared" si="19"/>
        <v>24</v>
      </c>
      <c r="AK21" s="2">
        <f t="shared" si="20"/>
        <v>318124</v>
      </c>
    </row>
    <row r="22" spans="1:37">
      <c r="H22" s="4">
        <f t="shared" si="2"/>
        <v>19</v>
      </c>
      <c r="I22" s="4" t="s">
        <v>74</v>
      </c>
      <c r="J22" s="4">
        <v>36</v>
      </c>
      <c r="K22" s="4">
        <v>7</v>
      </c>
      <c r="L22" s="4">
        <v>8</v>
      </c>
      <c r="M22" s="4">
        <v>21</v>
      </c>
      <c r="N22" s="4">
        <v>34</v>
      </c>
      <c r="O22" s="4">
        <v>61</v>
      </c>
      <c r="P22" s="7">
        <v>-27</v>
      </c>
      <c r="Q22" s="4">
        <v>29</v>
      </c>
      <c r="R22" s="2">
        <f t="shared" si="3"/>
        <v>287334</v>
      </c>
      <c r="S22" s="8" t="str">
        <f t="shared" si="4"/>
        <v/>
      </c>
      <c r="T22" s="5">
        <f t="shared" si="5"/>
        <v>0</v>
      </c>
      <c r="U22" s="5" t="s">
        <v>4</v>
      </c>
      <c r="V22" s="5">
        <f t="shared" si="6"/>
        <v>0</v>
      </c>
      <c r="W22" s="4" t="str">
        <f t="shared" si="7"/>
        <v>清水</v>
      </c>
      <c r="X22" s="9" t="str">
        <f t="shared" si="8"/>
        <v>未</v>
      </c>
      <c r="Y22" s="9">
        <f t="shared" si="9"/>
        <v>29</v>
      </c>
      <c r="Z22" s="10">
        <f t="shared" si="10"/>
        <v>-27</v>
      </c>
      <c r="AA22" s="11">
        <f t="shared" si="11"/>
        <v>34</v>
      </c>
      <c r="AB22" s="2">
        <f t="shared" si="12"/>
        <v>287333.82</v>
      </c>
      <c r="AC22" s="2">
        <f t="shared" si="13"/>
        <v>19</v>
      </c>
      <c r="AD22" s="2" t="str">
        <f t="shared" si="14"/>
        <v>湘南</v>
      </c>
      <c r="AE22" s="2">
        <v>19</v>
      </c>
      <c r="AF22" s="12">
        <f t="shared" si="15"/>
        <v>19</v>
      </c>
      <c r="AG22" s="4" t="str">
        <f t="shared" si="16"/>
        <v>湘南</v>
      </c>
      <c r="AH22" s="4">
        <f t="shared" si="17"/>
        <v>29</v>
      </c>
      <c r="AI22" s="7">
        <f t="shared" si="18"/>
        <v>-27</v>
      </c>
      <c r="AJ22" s="4">
        <f t="shared" si="19"/>
        <v>34</v>
      </c>
      <c r="AK22" s="2">
        <f t="shared" si="20"/>
        <v>287334</v>
      </c>
    </row>
    <row r="23" spans="1:37">
      <c r="H23" s="4">
        <f t="shared" si="2"/>
        <v>20</v>
      </c>
      <c r="I23" s="4" t="s">
        <v>75</v>
      </c>
      <c r="J23" s="4">
        <v>36</v>
      </c>
      <c r="K23" s="4">
        <v>4</v>
      </c>
      <c r="L23" s="4">
        <v>11</v>
      </c>
      <c r="M23" s="4">
        <v>21</v>
      </c>
      <c r="N23" s="4">
        <v>34</v>
      </c>
      <c r="O23" s="4">
        <v>63</v>
      </c>
      <c r="P23" s="7">
        <v>-29</v>
      </c>
      <c r="Q23" s="4">
        <v>23</v>
      </c>
      <c r="R23" s="2">
        <f t="shared" si="3"/>
        <v>227134</v>
      </c>
      <c r="S23" s="8" t="str">
        <f t="shared" si="4"/>
        <v/>
      </c>
      <c r="T23" s="5">
        <f t="shared" si="5"/>
        <v>0</v>
      </c>
      <c r="U23" s="5" t="s">
        <v>4</v>
      </c>
      <c r="V23" s="5">
        <f t="shared" si="6"/>
        <v>0</v>
      </c>
      <c r="W23" s="4" t="str">
        <f t="shared" si="7"/>
        <v>柏</v>
      </c>
      <c r="X23" s="9" t="str">
        <f t="shared" si="8"/>
        <v>未</v>
      </c>
      <c r="Y23" s="9">
        <f t="shared" si="9"/>
        <v>23</v>
      </c>
      <c r="Z23" s="10">
        <f t="shared" si="10"/>
        <v>-29</v>
      </c>
      <c r="AA23" s="11">
        <f t="shared" si="11"/>
        <v>34</v>
      </c>
      <c r="AB23" s="2">
        <f t="shared" si="12"/>
        <v>227133.81</v>
      </c>
      <c r="AC23" s="2">
        <f t="shared" si="13"/>
        <v>20</v>
      </c>
      <c r="AD23" s="2" t="str">
        <f t="shared" si="14"/>
        <v>新潟</v>
      </c>
      <c r="AE23" s="2">
        <v>20</v>
      </c>
      <c r="AF23" s="12">
        <f t="shared" si="15"/>
        <v>20</v>
      </c>
      <c r="AG23" s="4" t="str">
        <f t="shared" si="16"/>
        <v>新潟</v>
      </c>
      <c r="AH23" s="4">
        <f t="shared" si="17"/>
        <v>23</v>
      </c>
      <c r="AI23" s="7">
        <f t="shared" si="18"/>
        <v>-29</v>
      </c>
      <c r="AJ23" s="4">
        <f t="shared" si="19"/>
        <v>34</v>
      </c>
      <c r="AK23" s="2">
        <f t="shared" si="20"/>
        <v>227134</v>
      </c>
    </row>
    <row r="25" spans="1:37">
      <c r="B25" t="s">
        <v>2</v>
      </c>
    </row>
    <row r="26" spans="1:37">
      <c r="B26" s="3" t="s">
        <v>47</v>
      </c>
      <c r="C26" s="3"/>
      <c r="D26" s="3"/>
      <c r="E26" s="3"/>
      <c r="F26" s="3"/>
      <c r="H26" s="6" t="s">
        <v>35</v>
      </c>
      <c r="I26" s="6" t="s">
        <v>36</v>
      </c>
      <c r="J26" s="6" t="s">
        <v>39</v>
      </c>
      <c r="K26" s="6" t="s">
        <v>41</v>
      </c>
      <c r="L26" s="6" t="s">
        <v>43</v>
      </c>
      <c r="M26" s="6" t="s">
        <v>44</v>
      </c>
      <c r="N26" s="6" t="s">
        <v>38</v>
      </c>
      <c r="O26" s="6" t="s">
        <v>46</v>
      </c>
      <c r="P26" s="6" t="s">
        <v>30</v>
      </c>
      <c r="Q26" s="6" t="s">
        <v>42</v>
      </c>
      <c r="AF26" s="6" t="s">
        <v>35</v>
      </c>
      <c r="AG26" s="6" t="s">
        <v>26</v>
      </c>
      <c r="AH26" s="6" t="s">
        <v>42</v>
      </c>
      <c r="AI26" s="6" t="s">
        <v>30</v>
      </c>
      <c r="AJ26" s="6" t="s">
        <v>31</v>
      </c>
    </row>
    <row r="27" spans="1:37">
      <c r="A27" s="2" t="str">
        <f t="shared" ref="A27:A36" si="21">F27</f>
        <v>横浜FM</v>
      </c>
      <c r="B27" s="4" t="s">
        <v>63</v>
      </c>
      <c r="C27" s="5"/>
      <c r="D27" s="5" t="s">
        <v>4</v>
      </c>
      <c r="E27" s="5"/>
      <c r="F27" s="4" t="s">
        <v>71</v>
      </c>
      <c r="G27" s="2" t="str">
        <f t="shared" ref="G27:G36" si="22">IF(ISBLANK(C27),"未","")</f>
        <v>未</v>
      </c>
      <c r="H27" s="4">
        <f t="shared" ref="H27:H46" si="23">RANK(R27,R$27:R$46)</f>
        <v>1</v>
      </c>
      <c r="I27" s="4" t="str">
        <f t="shared" ref="I27:I46" si="24">AG4</f>
        <v>鹿島</v>
      </c>
      <c r="J27" s="4">
        <f t="shared" ref="J27:J46" si="25">SUM(K27:M27)</f>
        <v>36</v>
      </c>
      <c r="K27" s="4">
        <f t="shared" ref="K27:K46" si="26">VLOOKUP(I27,I$4:Q$23,3)+IF(VLOOKUP(I27,I$4:S$23,11,FALSE)="○",1,0)</f>
        <v>21</v>
      </c>
      <c r="L27" s="4">
        <f t="shared" ref="L27:L46" si="27">VLOOKUP(I27,I$4:Q$23,4)+IF(VLOOKUP(I27,I$4:S$23,11,FALSE)="△",1,0)</f>
        <v>7</v>
      </c>
      <c r="M27" s="4">
        <f t="shared" ref="M27:M46" si="28">VLOOKUP(I27,I$4:Q$23,5)+IF(VLOOKUP(I27,I$4:S$23,11,FALSE)="●",1,0)</f>
        <v>8</v>
      </c>
      <c r="N27" s="4">
        <f t="shared" ref="N27:N46" si="29">VLOOKUP(I27,I$4:Q$23,6)+VLOOKUP(I27,I$4:T$23,12,FALSE)</f>
        <v>55</v>
      </c>
      <c r="O27" s="4">
        <f t="shared" ref="O27:O46" si="30">VLOOKUP(I27,I$4:Q$23,7)+VLOOKUP(I27,I$4:V$23,14,FALSE)</f>
        <v>30</v>
      </c>
      <c r="P27" s="7">
        <f t="shared" ref="P27:P46" si="31">N27-O27</f>
        <v>25</v>
      </c>
      <c r="Q27" s="4">
        <f t="shared" ref="Q27:Q46" si="32">K27*3+L27</f>
        <v>70</v>
      </c>
      <c r="R27" s="2">
        <f t="shared" ref="R27:R46" si="33">Q27*10000+P27*100+N27</f>
        <v>702555</v>
      </c>
      <c r="S27" s="8" t="str">
        <f t="shared" ref="S27:S46" si="34">IF(X27="未","",IF(T27&gt;V27,"○",IF(T27=V27,"△","●")))</f>
        <v/>
      </c>
      <c r="T27" s="5">
        <f t="shared" ref="T27:T46" si="35">IF(COUNTIF($B$27:$B$36,I27),VLOOKUP(I27,$B$27:$G$36,2,FALSE),VLOOKUP(I27,$A$27:$G$36,5,FALSE))</f>
        <v>0</v>
      </c>
      <c r="U27" s="5" t="s">
        <v>4</v>
      </c>
      <c r="V27" s="5">
        <f t="shared" ref="V27:V46" si="36">IF(COUNTIF($B$27:$B$36,I27),VLOOKUP(I27,$B$27:$G$36,4,FALSE),VLOOKUP(I27,$A$27:$G$36,3,FALSE))</f>
        <v>0</v>
      </c>
      <c r="W27" s="4" t="str">
        <f t="shared" ref="W27:W46" si="37">IF(COUNTIF($B$27:$B$36,I27),VLOOKUP(I27,$B$27:$G$36,5,FALSE),VLOOKUP(I27,$A$27:$G$36,2,FALSE))</f>
        <v>横浜FM</v>
      </c>
      <c r="X27" s="9" t="str">
        <f t="shared" ref="X27:X46" si="38">IF(COUNTIF($B$27:$B$36,I27),VLOOKUP(I27,$B$27:$G$36,6,FALSE),VLOOKUP(I27,$A$27:$G$36,7,FALSE))</f>
        <v>未</v>
      </c>
      <c r="Y27" s="9">
        <f t="shared" ref="Y27:Y46" si="39">Q27+IF(S27="○",3,IF(S27="△",1,0))</f>
        <v>70</v>
      </c>
      <c r="Z27" s="10">
        <f t="shared" ref="Z27:Z46" si="40">P27+T27-V27</f>
        <v>25</v>
      </c>
      <c r="AA27" s="11">
        <f t="shared" ref="AA27:AA46" si="41">N27+T27</f>
        <v>55</v>
      </c>
      <c r="AB27" s="2">
        <f t="shared" ref="AB27:AB46" si="42">Y27*10000+Z27*100+AA27-(ROW(I27)-ROW(I$27))*0.01</f>
        <v>702555</v>
      </c>
      <c r="AC27" s="2">
        <f t="shared" ref="AC27:AC46" si="43">RANK(AB27,AB$27:AB$46)</f>
        <v>1</v>
      </c>
      <c r="AD27" s="2" t="str">
        <f t="shared" ref="AD27:AD46" si="44">I27</f>
        <v>鹿島</v>
      </c>
      <c r="AE27" s="2">
        <v>1</v>
      </c>
      <c r="AF27" s="12">
        <f t="shared" ref="AF27:AF46" si="45">RANK(AK27,AK$27:AK$46)</f>
        <v>1</v>
      </c>
      <c r="AG27" s="4" t="str">
        <f t="shared" ref="AG27:AG46" si="46">VLOOKUP(AE27,AC$27:AD$46,2,FALSE)</f>
        <v>鹿島</v>
      </c>
      <c r="AH27" s="4">
        <f t="shared" ref="AH27:AH46" si="47">VLOOKUP(AG27,I$27:AB$46,17,FALSE)</f>
        <v>70</v>
      </c>
      <c r="AI27" s="7">
        <f t="shared" ref="AI27:AI46" si="48">VLOOKUP(AG27,I$27:AB$46,18,FALSE)</f>
        <v>25</v>
      </c>
      <c r="AJ27" s="4">
        <f t="shared" ref="AJ27:AJ46" si="49">VLOOKUP(AG27,I$27:AB$46,19,FALSE)</f>
        <v>55</v>
      </c>
      <c r="AK27" s="2">
        <f t="shared" ref="AK27:AK46" si="50">AH27*10000+AI27*100+AJ27</f>
        <v>702555</v>
      </c>
    </row>
    <row r="28" spans="1:37">
      <c r="A28" s="2" t="str">
        <f t="shared" si="21"/>
        <v>川崎Ｆ</v>
      </c>
      <c r="B28" s="4" t="s">
        <v>66</v>
      </c>
      <c r="C28" s="5"/>
      <c r="D28" s="5" t="s">
        <v>4</v>
      </c>
      <c r="E28" s="5"/>
      <c r="F28" s="4" t="s">
        <v>77</v>
      </c>
      <c r="G28" s="2" t="str">
        <f t="shared" si="22"/>
        <v>未</v>
      </c>
      <c r="H28" s="4">
        <f t="shared" si="23"/>
        <v>2</v>
      </c>
      <c r="I28" s="4" t="str">
        <f t="shared" si="24"/>
        <v>柏</v>
      </c>
      <c r="J28" s="4">
        <f t="shared" si="25"/>
        <v>36</v>
      </c>
      <c r="K28" s="4">
        <f t="shared" si="26"/>
        <v>19</v>
      </c>
      <c r="L28" s="4">
        <f t="shared" si="27"/>
        <v>12</v>
      </c>
      <c r="M28" s="4">
        <f t="shared" si="28"/>
        <v>5</v>
      </c>
      <c r="N28" s="4">
        <f t="shared" si="29"/>
        <v>56</v>
      </c>
      <c r="O28" s="4">
        <f t="shared" si="30"/>
        <v>33</v>
      </c>
      <c r="P28" s="7">
        <f t="shared" si="31"/>
        <v>23</v>
      </c>
      <c r="Q28" s="4">
        <f t="shared" si="32"/>
        <v>69</v>
      </c>
      <c r="R28" s="2">
        <f t="shared" si="33"/>
        <v>692356</v>
      </c>
      <c r="S28" s="8" t="str">
        <f t="shared" si="34"/>
        <v/>
      </c>
      <c r="T28" s="5">
        <f t="shared" si="35"/>
        <v>0</v>
      </c>
      <c r="U28" s="5" t="s">
        <v>4</v>
      </c>
      <c r="V28" s="5">
        <f t="shared" si="36"/>
        <v>0</v>
      </c>
      <c r="W28" s="4" t="str">
        <f t="shared" si="37"/>
        <v>町田</v>
      </c>
      <c r="X28" s="9" t="str">
        <f t="shared" si="38"/>
        <v>未</v>
      </c>
      <c r="Y28" s="9">
        <f t="shared" si="39"/>
        <v>69</v>
      </c>
      <c r="Z28" s="10">
        <f t="shared" si="40"/>
        <v>23</v>
      </c>
      <c r="AA28" s="11">
        <f t="shared" si="41"/>
        <v>56</v>
      </c>
      <c r="AB28" s="2">
        <f t="shared" si="42"/>
        <v>692355.99</v>
      </c>
      <c r="AC28" s="2">
        <f t="shared" si="43"/>
        <v>2</v>
      </c>
      <c r="AD28" s="2" t="str">
        <f t="shared" si="44"/>
        <v>柏</v>
      </c>
      <c r="AE28" s="2">
        <v>2</v>
      </c>
      <c r="AF28" s="12">
        <f t="shared" si="45"/>
        <v>2</v>
      </c>
      <c r="AG28" s="4" t="str">
        <f t="shared" si="46"/>
        <v>柏</v>
      </c>
      <c r="AH28" s="4">
        <f t="shared" si="47"/>
        <v>69</v>
      </c>
      <c r="AI28" s="7">
        <f t="shared" si="48"/>
        <v>23</v>
      </c>
      <c r="AJ28" s="4">
        <f t="shared" si="49"/>
        <v>56</v>
      </c>
      <c r="AK28" s="2">
        <f t="shared" si="50"/>
        <v>692356</v>
      </c>
    </row>
    <row r="29" spans="1:37">
      <c r="A29" s="2" t="str">
        <f t="shared" si="21"/>
        <v>町田</v>
      </c>
      <c r="B29" s="4" t="s">
        <v>5</v>
      </c>
      <c r="C29" s="5"/>
      <c r="D29" s="5" t="s">
        <v>4</v>
      </c>
      <c r="E29" s="5"/>
      <c r="F29" s="4" t="s">
        <v>65</v>
      </c>
      <c r="G29" s="2" t="str">
        <f t="shared" si="22"/>
        <v>未</v>
      </c>
      <c r="H29" s="4">
        <f t="shared" si="23"/>
        <v>3</v>
      </c>
      <c r="I29" s="4" t="str">
        <f t="shared" si="24"/>
        <v>神戸</v>
      </c>
      <c r="J29" s="4">
        <f t="shared" si="25"/>
        <v>36</v>
      </c>
      <c r="K29" s="4">
        <f t="shared" si="26"/>
        <v>18</v>
      </c>
      <c r="L29" s="4">
        <f t="shared" si="27"/>
        <v>9</v>
      </c>
      <c r="M29" s="4">
        <f t="shared" si="28"/>
        <v>9</v>
      </c>
      <c r="N29" s="4">
        <f t="shared" si="29"/>
        <v>46</v>
      </c>
      <c r="O29" s="4">
        <f t="shared" si="30"/>
        <v>31</v>
      </c>
      <c r="P29" s="7">
        <f t="shared" si="31"/>
        <v>15</v>
      </c>
      <c r="Q29" s="4">
        <f t="shared" si="32"/>
        <v>63</v>
      </c>
      <c r="R29" s="2">
        <f t="shared" si="33"/>
        <v>631546</v>
      </c>
      <c r="S29" s="8" t="str">
        <f t="shared" si="34"/>
        <v/>
      </c>
      <c r="T29" s="5">
        <f t="shared" si="35"/>
        <v>0</v>
      </c>
      <c r="U29" s="5" t="s">
        <v>4</v>
      </c>
      <c r="V29" s="5">
        <f t="shared" si="36"/>
        <v>0</v>
      </c>
      <c r="W29" s="4" t="str">
        <f t="shared" si="37"/>
        <v>京都</v>
      </c>
      <c r="X29" s="9" t="str">
        <f t="shared" si="38"/>
        <v>未</v>
      </c>
      <c r="Y29" s="9">
        <f t="shared" si="39"/>
        <v>63</v>
      </c>
      <c r="Z29" s="10">
        <f t="shared" si="40"/>
        <v>15</v>
      </c>
      <c r="AA29" s="11">
        <f t="shared" si="41"/>
        <v>46</v>
      </c>
      <c r="AB29" s="2">
        <f t="shared" si="42"/>
        <v>631545.98</v>
      </c>
      <c r="AC29" s="2">
        <f t="shared" si="43"/>
        <v>3</v>
      </c>
      <c r="AD29" s="2" t="str">
        <f t="shared" si="44"/>
        <v>神戸</v>
      </c>
      <c r="AE29" s="2">
        <v>3</v>
      </c>
      <c r="AF29" s="12">
        <f t="shared" si="45"/>
        <v>3</v>
      </c>
      <c r="AG29" s="4" t="str">
        <f t="shared" si="46"/>
        <v>神戸</v>
      </c>
      <c r="AH29" s="4">
        <f t="shared" si="47"/>
        <v>63</v>
      </c>
      <c r="AI29" s="7">
        <f t="shared" si="48"/>
        <v>15</v>
      </c>
      <c r="AJ29" s="4">
        <f t="shared" si="49"/>
        <v>46</v>
      </c>
      <c r="AK29" s="2">
        <f t="shared" si="50"/>
        <v>631546</v>
      </c>
    </row>
    <row r="30" spans="1:37">
      <c r="A30" s="2" t="str">
        <f t="shared" si="21"/>
        <v>新潟</v>
      </c>
      <c r="B30" s="4" t="s">
        <v>67</v>
      </c>
      <c r="C30" s="5"/>
      <c r="D30" s="5" t="s">
        <v>4</v>
      </c>
      <c r="E30" s="5"/>
      <c r="F30" s="4" t="s">
        <v>75</v>
      </c>
      <c r="G30" s="2" t="str">
        <f t="shared" si="22"/>
        <v>未</v>
      </c>
      <c r="H30" s="4">
        <f t="shared" si="23"/>
        <v>4</v>
      </c>
      <c r="I30" s="4" t="str">
        <f t="shared" si="24"/>
        <v>京都</v>
      </c>
      <c r="J30" s="4">
        <f t="shared" si="25"/>
        <v>36</v>
      </c>
      <c r="K30" s="4">
        <f t="shared" si="26"/>
        <v>17</v>
      </c>
      <c r="L30" s="4">
        <f t="shared" si="27"/>
        <v>11</v>
      </c>
      <c r="M30" s="4">
        <f t="shared" si="28"/>
        <v>8</v>
      </c>
      <c r="N30" s="4">
        <f t="shared" si="29"/>
        <v>59</v>
      </c>
      <c r="O30" s="4">
        <f t="shared" si="30"/>
        <v>40</v>
      </c>
      <c r="P30" s="7">
        <f t="shared" si="31"/>
        <v>19</v>
      </c>
      <c r="Q30" s="4">
        <f t="shared" si="32"/>
        <v>62</v>
      </c>
      <c r="R30" s="2">
        <f t="shared" si="33"/>
        <v>621959</v>
      </c>
      <c r="S30" s="8" t="str">
        <f t="shared" si="34"/>
        <v/>
      </c>
      <c r="T30" s="5">
        <f t="shared" si="35"/>
        <v>0</v>
      </c>
      <c r="U30" s="5" t="s">
        <v>4</v>
      </c>
      <c r="V30" s="5">
        <f t="shared" si="36"/>
        <v>0</v>
      </c>
      <c r="W30" s="4" t="str">
        <f t="shared" si="37"/>
        <v>神戸</v>
      </c>
      <c r="X30" s="9" t="str">
        <f t="shared" si="38"/>
        <v>未</v>
      </c>
      <c r="Y30" s="9">
        <f t="shared" si="39"/>
        <v>62</v>
      </c>
      <c r="Z30" s="10">
        <f t="shared" si="40"/>
        <v>19</v>
      </c>
      <c r="AA30" s="11">
        <f t="shared" si="41"/>
        <v>59</v>
      </c>
      <c r="AB30" s="2">
        <f t="shared" si="42"/>
        <v>621958.97</v>
      </c>
      <c r="AC30" s="2">
        <f t="shared" si="43"/>
        <v>4</v>
      </c>
      <c r="AD30" s="2" t="str">
        <f t="shared" si="44"/>
        <v>京都</v>
      </c>
      <c r="AE30" s="2">
        <v>4</v>
      </c>
      <c r="AF30" s="12">
        <f t="shared" si="45"/>
        <v>4</v>
      </c>
      <c r="AG30" s="4" t="str">
        <f t="shared" si="46"/>
        <v>京都</v>
      </c>
      <c r="AH30" s="4">
        <f t="shared" si="47"/>
        <v>62</v>
      </c>
      <c r="AI30" s="7">
        <f t="shared" si="48"/>
        <v>19</v>
      </c>
      <c r="AJ30" s="4">
        <f t="shared" si="49"/>
        <v>59</v>
      </c>
      <c r="AK30" s="2">
        <f t="shared" si="50"/>
        <v>621959</v>
      </c>
    </row>
    <row r="31" spans="1:37">
      <c r="A31" s="2" t="str">
        <f t="shared" si="21"/>
        <v>岡山</v>
      </c>
      <c r="B31" s="4" t="s">
        <v>69</v>
      </c>
      <c r="C31" s="5"/>
      <c r="D31" s="5" t="s">
        <v>4</v>
      </c>
      <c r="E31" s="5"/>
      <c r="F31" s="4" t="s">
        <v>70</v>
      </c>
      <c r="G31" s="2" t="str">
        <f t="shared" si="22"/>
        <v>未</v>
      </c>
      <c r="H31" s="4">
        <f t="shared" si="23"/>
        <v>5</v>
      </c>
      <c r="I31" s="4" t="str">
        <f t="shared" si="24"/>
        <v>広島</v>
      </c>
      <c r="J31" s="4">
        <f t="shared" si="25"/>
        <v>36</v>
      </c>
      <c r="K31" s="4">
        <f t="shared" si="26"/>
        <v>18</v>
      </c>
      <c r="L31" s="4">
        <f t="shared" si="27"/>
        <v>8</v>
      </c>
      <c r="M31" s="4">
        <f t="shared" si="28"/>
        <v>10</v>
      </c>
      <c r="N31" s="4">
        <f t="shared" si="29"/>
        <v>42</v>
      </c>
      <c r="O31" s="4">
        <f t="shared" si="30"/>
        <v>26</v>
      </c>
      <c r="P31" s="7">
        <f t="shared" si="31"/>
        <v>16</v>
      </c>
      <c r="Q31" s="4">
        <f t="shared" si="32"/>
        <v>62</v>
      </c>
      <c r="R31" s="2">
        <f t="shared" si="33"/>
        <v>621642</v>
      </c>
      <c r="S31" s="8" t="str">
        <f t="shared" si="34"/>
        <v/>
      </c>
      <c r="T31" s="5">
        <f t="shared" si="35"/>
        <v>0</v>
      </c>
      <c r="U31" s="5" t="s">
        <v>4</v>
      </c>
      <c r="V31" s="5">
        <f t="shared" si="36"/>
        <v>0</v>
      </c>
      <c r="W31" s="4" t="str">
        <f t="shared" si="37"/>
        <v>湘南</v>
      </c>
      <c r="X31" s="9" t="str">
        <f t="shared" si="38"/>
        <v>未</v>
      </c>
      <c r="Y31" s="9">
        <f t="shared" si="39"/>
        <v>62</v>
      </c>
      <c r="Z31" s="10">
        <f t="shared" si="40"/>
        <v>16</v>
      </c>
      <c r="AA31" s="11">
        <f t="shared" si="41"/>
        <v>42</v>
      </c>
      <c r="AB31" s="2">
        <f t="shared" si="42"/>
        <v>621641.96</v>
      </c>
      <c r="AC31" s="2">
        <f t="shared" si="43"/>
        <v>5</v>
      </c>
      <c r="AD31" s="2" t="str">
        <f t="shared" si="44"/>
        <v>広島</v>
      </c>
      <c r="AE31" s="2">
        <v>5</v>
      </c>
      <c r="AF31" s="12">
        <f t="shared" si="45"/>
        <v>5</v>
      </c>
      <c r="AG31" s="4" t="str">
        <f t="shared" si="46"/>
        <v>広島</v>
      </c>
      <c r="AH31" s="4">
        <f t="shared" si="47"/>
        <v>62</v>
      </c>
      <c r="AI31" s="7">
        <f t="shared" si="48"/>
        <v>16</v>
      </c>
      <c r="AJ31" s="4">
        <f t="shared" si="49"/>
        <v>42</v>
      </c>
      <c r="AK31" s="2">
        <f t="shared" si="50"/>
        <v>621642</v>
      </c>
    </row>
    <row r="32" spans="1:37">
      <c r="A32" s="2" t="str">
        <f t="shared" si="21"/>
        <v>福岡</v>
      </c>
      <c r="B32" s="4" t="s">
        <v>72</v>
      </c>
      <c r="C32" s="5"/>
      <c r="D32" s="5" t="s">
        <v>4</v>
      </c>
      <c r="E32" s="5"/>
      <c r="F32" s="4" t="s">
        <v>68</v>
      </c>
      <c r="G32" s="2" t="str">
        <f t="shared" si="22"/>
        <v>未</v>
      </c>
      <c r="H32" s="4">
        <f t="shared" si="23"/>
        <v>6</v>
      </c>
      <c r="I32" s="4" t="str">
        <f t="shared" si="24"/>
        <v>川崎Ｆ</v>
      </c>
      <c r="J32" s="4">
        <f t="shared" si="25"/>
        <v>36</v>
      </c>
      <c r="K32" s="4">
        <f t="shared" si="26"/>
        <v>15</v>
      </c>
      <c r="L32" s="4">
        <f t="shared" si="27"/>
        <v>12</v>
      </c>
      <c r="M32" s="4">
        <f t="shared" si="28"/>
        <v>9</v>
      </c>
      <c r="N32" s="4">
        <f t="shared" si="29"/>
        <v>66</v>
      </c>
      <c r="O32" s="4">
        <f t="shared" si="30"/>
        <v>51</v>
      </c>
      <c r="P32" s="7">
        <f t="shared" si="31"/>
        <v>15</v>
      </c>
      <c r="Q32" s="4">
        <f t="shared" si="32"/>
        <v>57</v>
      </c>
      <c r="R32" s="2">
        <f t="shared" si="33"/>
        <v>571566</v>
      </c>
      <c r="S32" s="8" t="str">
        <f t="shared" si="34"/>
        <v/>
      </c>
      <c r="T32" s="5">
        <f t="shared" si="35"/>
        <v>0</v>
      </c>
      <c r="U32" s="5" t="s">
        <v>4</v>
      </c>
      <c r="V32" s="5">
        <f t="shared" si="36"/>
        <v>0</v>
      </c>
      <c r="W32" s="4" t="str">
        <f t="shared" si="37"/>
        <v>浦和</v>
      </c>
      <c r="X32" s="9" t="str">
        <f t="shared" si="38"/>
        <v>未</v>
      </c>
      <c r="Y32" s="9">
        <f t="shared" si="39"/>
        <v>57</v>
      </c>
      <c r="Z32" s="10">
        <f t="shared" si="40"/>
        <v>15</v>
      </c>
      <c r="AA32" s="11">
        <f t="shared" si="41"/>
        <v>66</v>
      </c>
      <c r="AB32" s="2">
        <f t="shared" si="42"/>
        <v>571565.94999999995</v>
      </c>
      <c r="AC32" s="2">
        <f t="shared" si="43"/>
        <v>6</v>
      </c>
      <c r="AD32" s="2" t="str">
        <f t="shared" si="44"/>
        <v>川崎Ｆ</v>
      </c>
      <c r="AE32" s="2">
        <v>6</v>
      </c>
      <c r="AF32" s="12">
        <f t="shared" si="45"/>
        <v>6</v>
      </c>
      <c r="AG32" s="4" t="str">
        <f t="shared" si="46"/>
        <v>川崎Ｆ</v>
      </c>
      <c r="AH32" s="4">
        <f t="shared" si="47"/>
        <v>57</v>
      </c>
      <c r="AI32" s="7">
        <f t="shared" si="48"/>
        <v>15</v>
      </c>
      <c r="AJ32" s="4">
        <f t="shared" si="49"/>
        <v>66</v>
      </c>
      <c r="AK32" s="2">
        <f t="shared" si="50"/>
        <v>571566</v>
      </c>
    </row>
    <row r="33" spans="1:37">
      <c r="A33" s="2" t="str">
        <f t="shared" si="21"/>
        <v>神戸</v>
      </c>
      <c r="B33" s="4" t="s">
        <v>52</v>
      </c>
      <c r="C33" s="5"/>
      <c r="D33" s="5" t="s">
        <v>4</v>
      </c>
      <c r="E33" s="5"/>
      <c r="F33" s="4" t="s">
        <v>64</v>
      </c>
      <c r="G33" s="2" t="str">
        <f t="shared" si="22"/>
        <v>未</v>
      </c>
      <c r="H33" s="4">
        <f t="shared" si="23"/>
        <v>7</v>
      </c>
      <c r="I33" s="4" t="str">
        <f t="shared" si="24"/>
        <v>町田</v>
      </c>
      <c r="J33" s="4">
        <f t="shared" si="25"/>
        <v>36</v>
      </c>
      <c r="K33" s="4">
        <f t="shared" si="26"/>
        <v>16</v>
      </c>
      <c r="L33" s="4">
        <f t="shared" si="27"/>
        <v>9</v>
      </c>
      <c r="M33" s="4">
        <f t="shared" si="28"/>
        <v>11</v>
      </c>
      <c r="N33" s="4">
        <f t="shared" si="29"/>
        <v>49</v>
      </c>
      <c r="O33" s="4">
        <f t="shared" si="30"/>
        <v>36</v>
      </c>
      <c r="P33" s="7">
        <f t="shared" si="31"/>
        <v>13</v>
      </c>
      <c r="Q33" s="4">
        <f t="shared" si="32"/>
        <v>57</v>
      </c>
      <c r="R33" s="2">
        <f t="shared" si="33"/>
        <v>571349</v>
      </c>
      <c r="S33" s="8" t="str">
        <f t="shared" si="34"/>
        <v/>
      </c>
      <c r="T33" s="5">
        <f t="shared" si="35"/>
        <v>0</v>
      </c>
      <c r="U33" s="5" t="s">
        <v>4</v>
      </c>
      <c r="V33" s="5">
        <f t="shared" si="36"/>
        <v>0</v>
      </c>
      <c r="W33" s="4" t="str">
        <f t="shared" si="37"/>
        <v>柏</v>
      </c>
      <c r="X33" s="9" t="str">
        <f t="shared" si="38"/>
        <v>未</v>
      </c>
      <c r="Y33" s="9">
        <f t="shared" si="39"/>
        <v>57</v>
      </c>
      <c r="Z33" s="10">
        <f t="shared" si="40"/>
        <v>13</v>
      </c>
      <c r="AA33" s="11">
        <f t="shared" si="41"/>
        <v>49</v>
      </c>
      <c r="AB33" s="2">
        <f t="shared" si="42"/>
        <v>571348.93999999994</v>
      </c>
      <c r="AC33" s="2">
        <f t="shared" si="43"/>
        <v>7</v>
      </c>
      <c r="AD33" s="2" t="str">
        <f t="shared" si="44"/>
        <v>町田</v>
      </c>
      <c r="AE33" s="2">
        <v>7</v>
      </c>
      <c r="AF33" s="12">
        <f t="shared" si="45"/>
        <v>7</v>
      </c>
      <c r="AG33" s="4" t="str">
        <f t="shared" si="46"/>
        <v>町田</v>
      </c>
      <c r="AH33" s="4">
        <f t="shared" si="47"/>
        <v>57</v>
      </c>
      <c r="AI33" s="7">
        <f t="shared" si="48"/>
        <v>13</v>
      </c>
      <c r="AJ33" s="4">
        <f t="shared" si="49"/>
        <v>49</v>
      </c>
      <c r="AK33" s="2">
        <f t="shared" si="50"/>
        <v>571349</v>
      </c>
    </row>
    <row r="34" spans="1:37">
      <c r="A34" s="2" t="str">
        <f t="shared" si="21"/>
        <v>東京Ｖ</v>
      </c>
      <c r="B34" s="4" t="s">
        <v>79</v>
      </c>
      <c r="C34" s="5"/>
      <c r="D34" s="5" t="s">
        <v>4</v>
      </c>
      <c r="E34" s="5"/>
      <c r="F34" s="4" t="s">
        <v>76</v>
      </c>
      <c r="G34" s="2" t="str">
        <f t="shared" si="22"/>
        <v>未</v>
      </c>
      <c r="H34" s="4">
        <f t="shared" si="23"/>
        <v>8</v>
      </c>
      <c r="I34" s="4" t="str">
        <f t="shared" si="24"/>
        <v>Ｇ大阪</v>
      </c>
      <c r="J34" s="4">
        <f t="shared" si="25"/>
        <v>36</v>
      </c>
      <c r="K34" s="4">
        <f t="shared" si="26"/>
        <v>16</v>
      </c>
      <c r="L34" s="4">
        <f t="shared" si="27"/>
        <v>6</v>
      </c>
      <c r="M34" s="4">
        <f t="shared" si="28"/>
        <v>14</v>
      </c>
      <c r="N34" s="4">
        <f t="shared" si="29"/>
        <v>49</v>
      </c>
      <c r="O34" s="4">
        <f t="shared" si="30"/>
        <v>53</v>
      </c>
      <c r="P34" s="7">
        <f t="shared" si="31"/>
        <v>-4</v>
      </c>
      <c r="Q34" s="4">
        <f t="shared" si="32"/>
        <v>54</v>
      </c>
      <c r="R34" s="2">
        <f t="shared" si="33"/>
        <v>539649</v>
      </c>
      <c r="S34" s="8" t="str">
        <f t="shared" si="34"/>
        <v/>
      </c>
      <c r="T34" s="5">
        <f t="shared" si="35"/>
        <v>0</v>
      </c>
      <c r="U34" s="5" t="s">
        <v>4</v>
      </c>
      <c r="V34" s="5">
        <f t="shared" si="36"/>
        <v>0</v>
      </c>
      <c r="W34" s="4" t="str">
        <f t="shared" si="37"/>
        <v>東京Ｖ</v>
      </c>
      <c r="X34" s="9" t="str">
        <f t="shared" si="38"/>
        <v>未</v>
      </c>
      <c r="Y34" s="9">
        <f t="shared" si="39"/>
        <v>54</v>
      </c>
      <c r="Z34" s="10">
        <f t="shared" si="40"/>
        <v>-4</v>
      </c>
      <c r="AA34" s="11">
        <f t="shared" si="41"/>
        <v>49</v>
      </c>
      <c r="AB34" s="2">
        <f t="shared" si="42"/>
        <v>539648.93000000005</v>
      </c>
      <c r="AC34" s="2">
        <f t="shared" si="43"/>
        <v>8</v>
      </c>
      <c r="AD34" s="2" t="str">
        <f t="shared" si="44"/>
        <v>Ｇ大阪</v>
      </c>
      <c r="AE34" s="2">
        <v>8</v>
      </c>
      <c r="AF34" s="12">
        <f t="shared" si="45"/>
        <v>8</v>
      </c>
      <c r="AG34" s="4" t="str">
        <f t="shared" si="46"/>
        <v>Ｇ大阪</v>
      </c>
      <c r="AH34" s="4">
        <f t="shared" si="47"/>
        <v>54</v>
      </c>
      <c r="AI34" s="7">
        <f t="shared" si="48"/>
        <v>-4</v>
      </c>
      <c r="AJ34" s="4">
        <f t="shared" si="49"/>
        <v>49</v>
      </c>
      <c r="AK34" s="2">
        <f t="shared" si="50"/>
        <v>539649</v>
      </c>
    </row>
    <row r="35" spans="1:37">
      <c r="A35" s="2" t="str">
        <f t="shared" si="21"/>
        <v>横浜FC</v>
      </c>
      <c r="B35" s="4" t="s">
        <v>78</v>
      </c>
      <c r="C35" s="5"/>
      <c r="D35" s="5" t="s">
        <v>4</v>
      </c>
      <c r="E35" s="5"/>
      <c r="F35" s="4" t="s">
        <v>73</v>
      </c>
      <c r="G35" s="2" t="str">
        <f t="shared" si="22"/>
        <v>未</v>
      </c>
      <c r="H35" s="4">
        <f t="shared" si="23"/>
        <v>9</v>
      </c>
      <c r="I35" s="4" t="str">
        <f t="shared" si="24"/>
        <v>浦和</v>
      </c>
      <c r="J35" s="4">
        <f t="shared" si="25"/>
        <v>36</v>
      </c>
      <c r="K35" s="4">
        <f t="shared" si="26"/>
        <v>14</v>
      </c>
      <c r="L35" s="4">
        <f t="shared" si="27"/>
        <v>11</v>
      </c>
      <c r="M35" s="4">
        <f t="shared" si="28"/>
        <v>11</v>
      </c>
      <c r="N35" s="4">
        <f t="shared" si="29"/>
        <v>40</v>
      </c>
      <c r="O35" s="4">
        <f t="shared" si="30"/>
        <v>39</v>
      </c>
      <c r="P35" s="7">
        <f t="shared" si="31"/>
        <v>1</v>
      </c>
      <c r="Q35" s="4">
        <f t="shared" si="32"/>
        <v>53</v>
      </c>
      <c r="R35" s="2">
        <f t="shared" si="33"/>
        <v>530140</v>
      </c>
      <c r="S35" s="8" t="str">
        <f t="shared" si="34"/>
        <v/>
      </c>
      <c r="T35" s="5">
        <f t="shared" si="35"/>
        <v>0</v>
      </c>
      <c r="U35" s="5" t="s">
        <v>4</v>
      </c>
      <c r="V35" s="5">
        <f t="shared" si="36"/>
        <v>0</v>
      </c>
      <c r="W35" s="4" t="str">
        <f t="shared" si="37"/>
        <v>川崎Ｆ</v>
      </c>
      <c r="X35" s="9" t="str">
        <f t="shared" si="38"/>
        <v>未</v>
      </c>
      <c r="Y35" s="9">
        <f t="shared" si="39"/>
        <v>53</v>
      </c>
      <c r="Z35" s="10">
        <f t="shared" si="40"/>
        <v>1</v>
      </c>
      <c r="AA35" s="11">
        <f t="shared" si="41"/>
        <v>40</v>
      </c>
      <c r="AB35" s="2">
        <f t="shared" si="42"/>
        <v>530139.92000000004</v>
      </c>
      <c r="AC35" s="2">
        <f t="shared" si="43"/>
        <v>9</v>
      </c>
      <c r="AD35" s="2" t="str">
        <f t="shared" si="44"/>
        <v>浦和</v>
      </c>
      <c r="AE35" s="2">
        <v>9</v>
      </c>
      <c r="AF35" s="12">
        <f t="shared" si="45"/>
        <v>9</v>
      </c>
      <c r="AG35" s="4" t="str">
        <f t="shared" si="46"/>
        <v>浦和</v>
      </c>
      <c r="AH35" s="4">
        <f t="shared" si="47"/>
        <v>53</v>
      </c>
      <c r="AI35" s="7">
        <f t="shared" si="48"/>
        <v>1</v>
      </c>
      <c r="AJ35" s="4">
        <f t="shared" si="49"/>
        <v>40</v>
      </c>
      <c r="AK35" s="2">
        <f t="shared" si="50"/>
        <v>530140</v>
      </c>
    </row>
    <row r="36" spans="1:37">
      <c r="A36" s="2" t="str">
        <f t="shared" si="21"/>
        <v>湘南</v>
      </c>
      <c r="B36" s="4" t="s">
        <v>40</v>
      </c>
      <c r="C36" s="5"/>
      <c r="D36" s="5" t="s">
        <v>4</v>
      </c>
      <c r="E36" s="5"/>
      <c r="F36" s="4" t="s">
        <v>74</v>
      </c>
      <c r="G36" s="2" t="str">
        <f t="shared" si="22"/>
        <v>未</v>
      </c>
      <c r="H36" s="4">
        <f t="shared" si="23"/>
        <v>10</v>
      </c>
      <c r="I36" s="4" t="str">
        <f t="shared" si="24"/>
        <v>Ｃ大阪</v>
      </c>
      <c r="J36" s="4">
        <f t="shared" si="25"/>
        <v>36</v>
      </c>
      <c r="K36" s="4">
        <f t="shared" si="26"/>
        <v>14</v>
      </c>
      <c r="L36" s="4">
        <f t="shared" si="27"/>
        <v>10</v>
      </c>
      <c r="M36" s="4">
        <f t="shared" si="28"/>
        <v>12</v>
      </c>
      <c r="N36" s="4">
        <f t="shared" si="29"/>
        <v>58</v>
      </c>
      <c r="O36" s="4">
        <f t="shared" si="30"/>
        <v>51</v>
      </c>
      <c r="P36" s="7">
        <f t="shared" si="31"/>
        <v>7</v>
      </c>
      <c r="Q36" s="4">
        <f t="shared" si="32"/>
        <v>52</v>
      </c>
      <c r="R36" s="2">
        <f t="shared" si="33"/>
        <v>520758</v>
      </c>
      <c r="S36" s="8" t="str">
        <f t="shared" si="34"/>
        <v/>
      </c>
      <c r="T36" s="5">
        <f t="shared" si="35"/>
        <v>0</v>
      </c>
      <c r="U36" s="5" t="s">
        <v>4</v>
      </c>
      <c r="V36" s="5">
        <f t="shared" si="36"/>
        <v>0</v>
      </c>
      <c r="W36" s="4" t="str">
        <f t="shared" si="37"/>
        <v>横浜FC</v>
      </c>
      <c r="X36" s="9" t="str">
        <f t="shared" si="38"/>
        <v>未</v>
      </c>
      <c r="Y36" s="9">
        <f t="shared" si="39"/>
        <v>52</v>
      </c>
      <c r="Z36" s="10">
        <f t="shared" si="40"/>
        <v>7</v>
      </c>
      <c r="AA36" s="11">
        <f t="shared" si="41"/>
        <v>58</v>
      </c>
      <c r="AB36" s="2">
        <f t="shared" si="42"/>
        <v>520757.91</v>
      </c>
      <c r="AC36" s="2">
        <f t="shared" si="43"/>
        <v>10</v>
      </c>
      <c r="AD36" s="2" t="str">
        <f t="shared" si="44"/>
        <v>Ｃ大阪</v>
      </c>
      <c r="AE36" s="2">
        <v>10</v>
      </c>
      <c r="AF36" s="12">
        <f t="shared" si="45"/>
        <v>10</v>
      </c>
      <c r="AG36" s="4" t="str">
        <f t="shared" si="46"/>
        <v>Ｃ大阪</v>
      </c>
      <c r="AH36" s="4">
        <f t="shared" si="47"/>
        <v>52</v>
      </c>
      <c r="AI36" s="7">
        <f t="shared" si="48"/>
        <v>7</v>
      </c>
      <c r="AJ36" s="4">
        <f t="shared" si="49"/>
        <v>58</v>
      </c>
      <c r="AK36" s="2">
        <f t="shared" si="50"/>
        <v>520758</v>
      </c>
    </row>
    <row r="37" spans="1:37">
      <c r="H37" s="4">
        <f t="shared" si="23"/>
        <v>11</v>
      </c>
      <c r="I37" s="4" t="str">
        <f t="shared" si="24"/>
        <v>FC東京</v>
      </c>
      <c r="J37" s="4">
        <f t="shared" si="25"/>
        <v>36</v>
      </c>
      <c r="K37" s="4">
        <f t="shared" si="26"/>
        <v>13</v>
      </c>
      <c r="L37" s="4">
        <f t="shared" si="27"/>
        <v>9</v>
      </c>
      <c r="M37" s="4">
        <f t="shared" si="28"/>
        <v>14</v>
      </c>
      <c r="N37" s="4">
        <f t="shared" si="29"/>
        <v>40</v>
      </c>
      <c r="O37" s="4">
        <f t="shared" si="30"/>
        <v>47</v>
      </c>
      <c r="P37" s="7">
        <f t="shared" si="31"/>
        <v>-7</v>
      </c>
      <c r="Q37" s="4">
        <f t="shared" si="32"/>
        <v>48</v>
      </c>
      <c r="R37" s="2">
        <f t="shared" si="33"/>
        <v>479340</v>
      </c>
      <c r="S37" s="8" t="str">
        <f t="shared" si="34"/>
        <v/>
      </c>
      <c r="T37" s="5">
        <f t="shared" si="35"/>
        <v>0</v>
      </c>
      <c r="U37" s="5" t="s">
        <v>4</v>
      </c>
      <c r="V37" s="5">
        <f t="shared" si="36"/>
        <v>0</v>
      </c>
      <c r="W37" s="4" t="str">
        <f t="shared" si="37"/>
        <v>新潟</v>
      </c>
      <c r="X37" s="9" t="str">
        <f t="shared" si="38"/>
        <v>未</v>
      </c>
      <c r="Y37" s="9">
        <f t="shared" si="39"/>
        <v>48</v>
      </c>
      <c r="Z37" s="10">
        <f t="shared" si="40"/>
        <v>-7</v>
      </c>
      <c r="AA37" s="11">
        <f t="shared" si="41"/>
        <v>40</v>
      </c>
      <c r="AB37" s="2">
        <f t="shared" si="42"/>
        <v>479339.9</v>
      </c>
      <c r="AC37" s="2">
        <f t="shared" si="43"/>
        <v>11</v>
      </c>
      <c r="AD37" s="2" t="str">
        <f t="shared" si="44"/>
        <v>FC東京</v>
      </c>
      <c r="AE37" s="2">
        <v>11</v>
      </c>
      <c r="AF37" s="12">
        <f t="shared" si="45"/>
        <v>11</v>
      </c>
      <c r="AG37" s="4" t="str">
        <f t="shared" si="46"/>
        <v>FC東京</v>
      </c>
      <c r="AH37" s="4">
        <f t="shared" si="47"/>
        <v>48</v>
      </c>
      <c r="AI37" s="7">
        <f t="shared" si="48"/>
        <v>-7</v>
      </c>
      <c r="AJ37" s="4">
        <f t="shared" si="49"/>
        <v>40</v>
      </c>
      <c r="AK37" s="2">
        <f t="shared" si="50"/>
        <v>479340</v>
      </c>
    </row>
    <row r="38" spans="1:37">
      <c r="H38" s="4">
        <f t="shared" si="23"/>
        <v>12</v>
      </c>
      <c r="I38" s="4" t="str">
        <f t="shared" si="24"/>
        <v>福岡</v>
      </c>
      <c r="J38" s="4">
        <f t="shared" si="25"/>
        <v>36</v>
      </c>
      <c r="K38" s="4">
        <f t="shared" si="26"/>
        <v>11</v>
      </c>
      <c r="L38" s="4">
        <f t="shared" si="27"/>
        <v>12</v>
      </c>
      <c r="M38" s="4">
        <f t="shared" si="28"/>
        <v>13</v>
      </c>
      <c r="N38" s="4">
        <f t="shared" si="29"/>
        <v>33</v>
      </c>
      <c r="O38" s="4">
        <f t="shared" si="30"/>
        <v>37</v>
      </c>
      <c r="P38" s="7">
        <f t="shared" si="31"/>
        <v>-4</v>
      </c>
      <c r="Q38" s="4">
        <f t="shared" si="32"/>
        <v>45</v>
      </c>
      <c r="R38" s="2">
        <f t="shared" si="33"/>
        <v>449633</v>
      </c>
      <c r="S38" s="8" t="str">
        <f t="shared" si="34"/>
        <v/>
      </c>
      <c r="T38" s="5">
        <f t="shared" si="35"/>
        <v>0</v>
      </c>
      <c r="U38" s="5" t="s">
        <v>4</v>
      </c>
      <c r="V38" s="5">
        <f t="shared" si="36"/>
        <v>0</v>
      </c>
      <c r="W38" s="4" t="str">
        <f t="shared" si="37"/>
        <v>名古屋</v>
      </c>
      <c r="X38" s="9" t="str">
        <f t="shared" si="38"/>
        <v>未</v>
      </c>
      <c r="Y38" s="9">
        <f t="shared" si="39"/>
        <v>45</v>
      </c>
      <c r="Z38" s="10">
        <f t="shared" si="40"/>
        <v>-4</v>
      </c>
      <c r="AA38" s="11">
        <f t="shared" si="41"/>
        <v>33</v>
      </c>
      <c r="AB38" s="2">
        <f t="shared" si="42"/>
        <v>449632.89</v>
      </c>
      <c r="AC38" s="2">
        <f t="shared" si="43"/>
        <v>12</v>
      </c>
      <c r="AD38" s="2" t="str">
        <f t="shared" si="44"/>
        <v>福岡</v>
      </c>
      <c r="AE38" s="2">
        <v>12</v>
      </c>
      <c r="AF38" s="12">
        <f t="shared" si="45"/>
        <v>12</v>
      </c>
      <c r="AG38" s="4" t="str">
        <f t="shared" si="46"/>
        <v>福岡</v>
      </c>
      <c r="AH38" s="4">
        <f t="shared" si="47"/>
        <v>45</v>
      </c>
      <c r="AI38" s="7">
        <f t="shared" si="48"/>
        <v>-4</v>
      </c>
      <c r="AJ38" s="4">
        <f t="shared" si="49"/>
        <v>33</v>
      </c>
      <c r="AK38" s="2">
        <f t="shared" si="50"/>
        <v>449633</v>
      </c>
    </row>
    <row r="39" spans="1:37">
      <c r="H39" s="4">
        <f t="shared" si="23"/>
        <v>13</v>
      </c>
      <c r="I39" s="4" t="str">
        <f t="shared" si="24"/>
        <v>清水</v>
      </c>
      <c r="J39" s="4">
        <f t="shared" si="25"/>
        <v>36</v>
      </c>
      <c r="K39" s="4">
        <f t="shared" si="26"/>
        <v>11</v>
      </c>
      <c r="L39" s="4">
        <f t="shared" si="27"/>
        <v>11</v>
      </c>
      <c r="M39" s="4">
        <f t="shared" si="28"/>
        <v>14</v>
      </c>
      <c r="N39" s="4">
        <f t="shared" si="29"/>
        <v>40</v>
      </c>
      <c r="O39" s="4">
        <f t="shared" si="30"/>
        <v>48</v>
      </c>
      <c r="P39" s="7">
        <f t="shared" si="31"/>
        <v>-8</v>
      </c>
      <c r="Q39" s="4">
        <f t="shared" si="32"/>
        <v>44</v>
      </c>
      <c r="R39" s="2">
        <f t="shared" si="33"/>
        <v>439240</v>
      </c>
      <c r="S39" s="8" t="str">
        <f t="shared" si="34"/>
        <v/>
      </c>
      <c r="T39" s="5">
        <f t="shared" si="35"/>
        <v>0</v>
      </c>
      <c r="U39" s="5" t="s">
        <v>4</v>
      </c>
      <c r="V39" s="5">
        <f t="shared" si="36"/>
        <v>0</v>
      </c>
      <c r="W39" s="4" t="str">
        <f t="shared" si="37"/>
        <v>岡山</v>
      </c>
      <c r="X39" s="9" t="str">
        <f t="shared" si="38"/>
        <v>未</v>
      </c>
      <c r="Y39" s="9">
        <f t="shared" si="39"/>
        <v>44</v>
      </c>
      <c r="Z39" s="10">
        <f t="shared" si="40"/>
        <v>-8</v>
      </c>
      <c r="AA39" s="11">
        <f t="shared" si="41"/>
        <v>40</v>
      </c>
      <c r="AB39" s="2">
        <f t="shared" si="42"/>
        <v>439239.88</v>
      </c>
      <c r="AC39" s="2">
        <f t="shared" si="43"/>
        <v>13</v>
      </c>
      <c r="AD39" s="2" t="str">
        <f t="shared" si="44"/>
        <v>清水</v>
      </c>
      <c r="AE39" s="2">
        <v>13</v>
      </c>
      <c r="AF39" s="12">
        <f t="shared" si="45"/>
        <v>13</v>
      </c>
      <c r="AG39" s="4" t="str">
        <f t="shared" si="46"/>
        <v>清水</v>
      </c>
      <c r="AH39" s="4">
        <f t="shared" si="47"/>
        <v>44</v>
      </c>
      <c r="AI39" s="7">
        <f t="shared" si="48"/>
        <v>-8</v>
      </c>
      <c r="AJ39" s="4">
        <f t="shared" si="49"/>
        <v>40</v>
      </c>
      <c r="AK39" s="2">
        <f t="shared" si="50"/>
        <v>439240</v>
      </c>
    </row>
    <row r="40" spans="1:37">
      <c r="H40" s="4">
        <f t="shared" si="23"/>
        <v>14</v>
      </c>
      <c r="I40" s="4" t="str">
        <f t="shared" si="24"/>
        <v>東京Ｖ</v>
      </c>
      <c r="J40" s="4">
        <f t="shared" si="25"/>
        <v>36</v>
      </c>
      <c r="K40" s="4">
        <f t="shared" si="26"/>
        <v>11</v>
      </c>
      <c r="L40" s="4">
        <f t="shared" si="27"/>
        <v>10</v>
      </c>
      <c r="M40" s="4">
        <f t="shared" si="28"/>
        <v>15</v>
      </c>
      <c r="N40" s="4">
        <f t="shared" si="29"/>
        <v>22</v>
      </c>
      <c r="O40" s="4">
        <f t="shared" si="30"/>
        <v>36</v>
      </c>
      <c r="P40" s="7">
        <f t="shared" si="31"/>
        <v>-14</v>
      </c>
      <c r="Q40" s="4">
        <f t="shared" si="32"/>
        <v>43</v>
      </c>
      <c r="R40" s="2">
        <f t="shared" si="33"/>
        <v>428622</v>
      </c>
      <c r="S40" s="8" t="str">
        <f t="shared" si="34"/>
        <v/>
      </c>
      <c r="T40" s="5">
        <f t="shared" si="35"/>
        <v>0</v>
      </c>
      <c r="U40" s="5" t="s">
        <v>4</v>
      </c>
      <c r="V40" s="5">
        <f t="shared" si="36"/>
        <v>0</v>
      </c>
      <c r="W40" s="4" t="str">
        <f t="shared" si="37"/>
        <v>Ｇ大阪</v>
      </c>
      <c r="X40" s="9" t="str">
        <f t="shared" si="38"/>
        <v>未</v>
      </c>
      <c r="Y40" s="9">
        <f t="shared" si="39"/>
        <v>43</v>
      </c>
      <c r="Z40" s="10">
        <f t="shared" si="40"/>
        <v>-14</v>
      </c>
      <c r="AA40" s="11">
        <f t="shared" si="41"/>
        <v>22</v>
      </c>
      <c r="AB40" s="2">
        <f t="shared" si="42"/>
        <v>428621.87</v>
      </c>
      <c r="AC40" s="2">
        <f t="shared" si="43"/>
        <v>14</v>
      </c>
      <c r="AD40" s="2" t="str">
        <f t="shared" si="44"/>
        <v>東京Ｖ</v>
      </c>
      <c r="AE40" s="2">
        <v>14</v>
      </c>
      <c r="AF40" s="12">
        <f t="shared" si="45"/>
        <v>14</v>
      </c>
      <c r="AG40" s="4" t="str">
        <f t="shared" si="46"/>
        <v>東京Ｖ</v>
      </c>
      <c r="AH40" s="4">
        <f t="shared" si="47"/>
        <v>43</v>
      </c>
      <c r="AI40" s="7">
        <f t="shared" si="48"/>
        <v>-14</v>
      </c>
      <c r="AJ40" s="4">
        <f t="shared" si="49"/>
        <v>22</v>
      </c>
      <c r="AK40" s="2">
        <f t="shared" si="50"/>
        <v>428622</v>
      </c>
    </row>
    <row r="41" spans="1:37">
      <c r="H41" s="4">
        <f t="shared" si="23"/>
        <v>15</v>
      </c>
      <c r="I41" s="4" t="str">
        <f t="shared" si="24"/>
        <v>岡山</v>
      </c>
      <c r="J41" s="4">
        <f t="shared" si="25"/>
        <v>36</v>
      </c>
      <c r="K41" s="4">
        <f t="shared" si="26"/>
        <v>11</v>
      </c>
      <c r="L41" s="4">
        <f t="shared" si="27"/>
        <v>9</v>
      </c>
      <c r="M41" s="4">
        <f t="shared" si="28"/>
        <v>16</v>
      </c>
      <c r="N41" s="4">
        <f t="shared" si="29"/>
        <v>32</v>
      </c>
      <c r="O41" s="4">
        <f t="shared" si="30"/>
        <v>41</v>
      </c>
      <c r="P41" s="7">
        <f t="shared" si="31"/>
        <v>-9</v>
      </c>
      <c r="Q41" s="4">
        <f t="shared" si="32"/>
        <v>42</v>
      </c>
      <c r="R41" s="2">
        <f t="shared" si="33"/>
        <v>419132</v>
      </c>
      <c r="S41" s="8" t="str">
        <f t="shared" si="34"/>
        <v/>
      </c>
      <c r="T41" s="5">
        <f t="shared" si="35"/>
        <v>0</v>
      </c>
      <c r="U41" s="5" t="s">
        <v>4</v>
      </c>
      <c r="V41" s="5">
        <f t="shared" si="36"/>
        <v>0</v>
      </c>
      <c r="W41" s="4" t="str">
        <f t="shared" si="37"/>
        <v>清水</v>
      </c>
      <c r="X41" s="9" t="str">
        <f t="shared" si="38"/>
        <v>未</v>
      </c>
      <c r="Y41" s="9">
        <f t="shared" si="39"/>
        <v>42</v>
      </c>
      <c r="Z41" s="10">
        <f t="shared" si="40"/>
        <v>-9</v>
      </c>
      <c r="AA41" s="11">
        <f t="shared" si="41"/>
        <v>32</v>
      </c>
      <c r="AB41" s="2">
        <f t="shared" si="42"/>
        <v>419131.86</v>
      </c>
      <c r="AC41" s="2">
        <f t="shared" si="43"/>
        <v>15</v>
      </c>
      <c r="AD41" s="2" t="str">
        <f t="shared" si="44"/>
        <v>岡山</v>
      </c>
      <c r="AE41" s="2">
        <v>15</v>
      </c>
      <c r="AF41" s="12">
        <f t="shared" si="45"/>
        <v>15</v>
      </c>
      <c r="AG41" s="4" t="str">
        <f t="shared" si="46"/>
        <v>岡山</v>
      </c>
      <c r="AH41" s="4">
        <f t="shared" si="47"/>
        <v>42</v>
      </c>
      <c r="AI41" s="7">
        <f t="shared" si="48"/>
        <v>-9</v>
      </c>
      <c r="AJ41" s="4">
        <f t="shared" si="49"/>
        <v>32</v>
      </c>
      <c r="AK41" s="2">
        <f t="shared" si="50"/>
        <v>419132</v>
      </c>
    </row>
    <row r="42" spans="1:37">
      <c r="H42" s="4">
        <f t="shared" si="23"/>
        <v>16</v>
      </c>
      <c r="I42" s="4" t="str">
        <f t="shared" si="24"/>
        <v>横浜FM</v>
      </c>
      <c r="J42" s="4">
        <f t="shared" si="25"/>
        <v>36</v>
      </c>
      <c r="K42" s="4">
        <f t="shared" si="26"/>
        <v>11</v>
      </c>
      <c r="L42" s="4">
        <f t="shared" si="27"/>
        <v>7</v>
      </c>
      <c r="M42" s="4">
        <f t="shared" si="28"/>
        <v>18</v>
      </c>
      <c r="N42" s="4">
        <f t="shared" si="29"/>
        <v>42</v>
      </c>
      <c r="O42" s="4">
        <f t="shared" si="30"/>
        <v>44</v>
      </c>
      <c r="P42" s="7">
        <f t="shared" si="31"/>
        <v>-2</v>
      </c>
      <c r="Q42" s="4">
        <f t="shared" si="32"/>
        <v>40</v>
      </c>
      <c r="R42" s="2">
        <f t="shared" si="33"/>
        <v>399842</v>
      </c>
      <c r="S42" s="8" t="str">
        <f t="shared" si="34"/>
        <v/>
      </c>
      <c r="T42" s="5">
        <f t="shared" si="35"/>
        <v>0</v>
      </c>
      <c r="U42" s="5" t="s">
        <v>4</v>
      </c>
      <c r="V42" s="5">
        <f t="shared" si="36"/>
        <v>0</v>
      </c>
      <c r="W42" s="4" t="str">
        <f t="shared" si="37"/>
        <v>鹿島</v>
      </c>
      <c r="X42" s="9" t="str">
        <f t="shared" si="38"/>
        <v>未</v>
      </c>
      <c r="Y42" s="9">
        <f t="shared" si="39"/>
        <v>40</v>
      </c>
      <c r="Z42" s="10">
        <f t="shared" si="40"/>
        <v>-2</v>
      </c>
      <c r="AA42" s="11">
        <f t="shared" si="41"/>
        <v>42</v>
      </c>
      <c r="AB42" s="2">
        <f t="shared" si="42"/>
        <v>399841.85</v>
      </c>
      <c r="AC42" s="2">
        <f t="shared" si="43"/>
        <v>16</v>
      </c>
      <c r="AD42" s="2" t="str">
        <f t="shared" si="44"/>
        <v>横浜FM</v>
      </c>
      <c r="AE42" s="2">
        <v>16</v>
      </c>
      <c r="AF42" s="12">
        <f t="shared" si="45"/>
        <v>16</v>
      </c>
      <c r="AG42" s="4" t="str">
        <f t="shared" si="46"/>
        <v>横浜FM</v>
      </c>
      <c r="AH42" s="4">
        <f t="shared" si="47"/>
        <v>40</v>
      </c>
      <c r="AI42" s="7">
        <f t="shared" si="48"/>
        <v>-2</v>
      </c>
      <c r="AJ42" s="4">
        <f t="shared" si="49"/>
        <v>42</v>
      </c>
      <c r="AK42" s="2">
        <f t="shared" si="50"/>
        <v>399842</v>
      </c>
    </row>
    <row r="43" spans="1:37">
      <c r="H43" s="4">
        <f t="shared" si="23"/>
        <v>17</v>
      </c>
      <c r="I43" s="4" t="str">
        <f t="shared" si="24"/>
        <v>名古屋</v>
      </c>
      <c r="J43" s="4">
        <f t="shared" si="25"/>
        <v>36</v>
      </c>
      <c r="K43" s="4">
        <f t="shared" si="26"/>
        <v>10</v>
      </c>
      <c r="L43" s="4">
        <f t="shared" si="27"/>
        <v>10</v>
      </c>
      <c r="M43" s="4">
        <f t="shared" si="28"/>
        <v>16</v>
      </c>
      <c r="N43" s="4">
        <f t="shared" si="29"/>
        <v>42</v>
      </c>
      <c r="O43" s="4">
        <f t="shared" si="30"/>
        <v>53</v>
      </c>
      <c r="P43" s="7">
        <f t="shared" si="31"/>
        <v>-11</v>
      </c>
      <c r="Q43" s="4">
        <f t="shared" si="32"/>
        <v>40</v>
      </c>
      <c r="R43" s="2">
        <f t="shared" si="33"/>
        <v>398942</v>
      </c>
      <c r="S43" s="8" t="str">
        <f t="shared" si="34"/>
        <v/>
      </c>
      <c r="T43" s="5">
        <f t="shared" si="35"/>
        <v>0</v>
      </c>
      <c r="U43" s="5" t="s">
        <v>4</v>
      </c>
      <c r="V43" s="5">
        <f t="shared" si="36"/>
        <v>0</v>
      </c>
      <c r="W43" s="4" t="str">
        <f t="shared" si="37"/>
        <v>福岡</v>
      </c>
      <c r="X43" s="9" t="str">
        <f t="shared" si="38"/>
        <v>未</v>
      </c>
      <c r="Y43" s="9">
        <f t="shared" si="39"/>
        <v>40</v>
      </c>
      <c r="Z43" s="10">
        <f t="shared" si="40"/>
        <v>-11</v>
      </c>
      <c r="AA43" s="11">
        <f t="shared" si="41"/>
        <v>42</v>
      </c>
      <c r="AB43" s="2">
        <f t="shared" si="42"/>
        <v>398941.84</v>
      </c>
      <c r="AC43" s="2">
        <f t="shared" si="43"/>
        <v>17</v>
      </c>
      <c r="AD43" s="2" t="str">
        <f t="shared" si="44"/>
        <v>名古屋</v>
      </c>
      <c r="AE43" s="2">
        <v>17</v>
      </c>
      <c r="AF43" s="12">
        <f t="shared" si="45"/>
        <v>17</v>
      </c>
      <c r="AG43" s="4" t="str">
        <f t="shared" si="46"/>
        <v>名古屋</v>
      </c>
      <c r="AH43" s="4">
        <f t="shared" si="47"/>
        <v>40</v>
      </c>
      <c r="AI43" s="7">
        <f t="shared" si="48"/>
        <v>-11</v>
      </c>
      <c r="AJ43" s="4">
        <f t="shared" si="49"/>
        <v>42</v>
      </c>
      <c r="AK43" s="2">
        <f t="shared" si="50"/>
        <v>398942</v>
      </c>
    </row>
    <row r="44" spans="1:37">
      <c r="H44" s="4">
        <f t="shared" si="23"/>
        <v>18</v>
      </c>
      <c r="I44" s="4" t="str">
        <f t="shared" si="24"/>
        <v>横浜FC</v>
      </c>
      <c r="J44" s="4">
        <f t="shared" si="25"/>
        <v>36</v>
      </c>
      <c r="K44" s="4">
        <f t="shared" si="26"/>
        <v>8</v>
      </c>
      <c r="L44" s="4">
        <f t="shared" si="27"/>
        <v>8</v>
      </c>
      <c r="M44" s="4">
        <f t="shared" si="28"/>
        <v>20</v>
      </c>
      <c r="N44" s="4">
        <f t="shared" si="29"/>
        <v>24</v>
      </c>
      <c r="O44" s="4">
        <f t="shared" si="30"/>
        <v>43</v>
      </c>
      <c r="P44" s="7">
        <f t="shared" si="31"/>
        <v>-19</v>
      </c>
      <c r="Q44" s="4">
        <f t="shared" si="32"/>
        <v>32</v>
      </c>
      <c r="R44" s="2">
        <f t="shared" si="33"/>
        <v>318124</v>
      </c>
      <c r="S44" s="8" t="str">
        <f t="shared" si="34"/>
        <v/>
      </c>
      <c r="T44" s="5">
        <f t="shared" si="35"/>
        <v>0</v>
      </c>
      <c r="U44" s="5" t="s">
        <v>4</v>
      </c>
      <c r="V44" s="5">
        <f t="shared" si="36"/>
        <v>0</v>
      </c>
      <c r="W44" s="4" t="str">
        <f t="shared" si="37"/>
        <v>Ｃ大阪</v>
      </c>
      <c r="X44" s="9" t="str">
        <f t="shared" si="38"/>
        <v>未</v>
      </c>
      <c r="Y44" s="9">
        <f t="shared" si="39"/>
        <v>32</v>
      </c>
      <c r="Z44" s="10">
        <f t="shared" si="40"/>
        <v>-19</v>
      </c>
      <c r="AA44" s="11">
        <f t="shared" si="41"/>
        <v>24</v>
      </c>
      <c r="AB44" s="2">
        <f t="shared" si="42"/>
        <v>318123.83</v>
      </c>
      <c r="AC44" s="2">
        <f t="shared" si="43"/>
        <v>18</v>
      </c>
      <c r="AD44" s="2" t="str">
        <f t="shared" si="44"/>
        <v>横浜FC</v>
      </c>
      <c r="AE44" s="2">
        <v>18</v>
      </c>
      <c r="AF44" s="12">
        <f t="shared" si="45"/>
        <v>18</v>
      </c>
      <c r="AG44" s="4" t="str">
        <f t="shared" si="46"/>
        <v>横浜FC</v>
      </c>
      <c r="AH44" s="4">
        <f t="shared" si="47"/>
        <v>32</v>
      </c>
      <c r="AI44" s="7">
        <f t="shared" si="48"/>
        <v>-19</v>
      </c>
      <c r="AJ44" s="4">
        <f t="shared" si="49"/>
        <v>24</v>
      </c>
      <c r="AK44" s="2">
        <f t="shared" si="50"/>
        <v>318124</v>
      </c>
    </row>
    <row r="45" spans="1:37">
      <c r="H45" s="4">
        <f t="shared" si="23"/>
        <v>19</v>
      </c>
      <c r="I45" s="4" t="str">
        <f t="shared" si="24"/>
        <v>湘南</v>
      </c>
      <c r="J45" s="4">
        <f t="shared" si="25"/>
        <v>36</v>
      </c>
      <c r="K45" s="4">
        <f t="shared" si="26"/>
        <v>7</v>
      </c>
      <c r="L45" s="4">
        <f t="shared" si="27"/>
        <v>8</v>
      </c>
      <c r="M45" s="4">
        <f t="shared" si="28"/>
        <v>21</v>
      </c>
      <c r="N45" s="4">
        <f t="shared" si="29"/>
        <v>34</v>
      </c>
      <c r="O45" s="4">
        <f t="shared" si="30"/>
        <v>61</v>
      </c>
      <c r="P45" s="7">
        <f t="shared" si="31"/>
        <v>-27</v>
      </c>
      <c r="Q45" s="4">
        <f t="shared" si="32"/>
        <v>29</v>
      </c>
      <c r="R45" s="2">
        <f t="shared" si="33"/>
        <v>287334</v>
      </c>
      <c r="S45" s="8" t="str">
        <f t="shared" si="34"/>
        <v/>
      </c>
      <c r="T45" s="5">
        <f t="shared" si="35"/>
        <v>0</v>
      </c>
      <c r="U45" s="5" t="s">
        <v>4</v>
      </c>
      <c r="V45" s="5">
        <f t="shared" si="36"/>
        <v>0</v>
      </c>
      <c r="W45" s="4" t="str">
        <f t="shared" si="37"/>
        <v>広島</v>
      </c>
      <c r="X45" s="9" t="str">
        <f t="shared" si="38"/>
        <v>未</v>
      </c>
      <c r="Y45" s="9">
        <f t="shared" si="39"/>
        <v>29</v>
      </c>
      <c r="Z45" s="10">
        <f t="shared" si="40"/>
        <v>-27</v>
      </c>
      <c r="AA45" s="11">
        <f t="shared" si="41"/>
        <v>34</v>
      </c>
      <c r="AB45" s="2">
        <f t="shared" si="42"/>
        <v>287333.82</v>
      </c>
      <c r="AC45" s="2">
        <f t="shared" si="43"/>
        <v>19</v>
      </c>
      <c r="AD45" s="2" t="str">
        <f t="shared" si="44"/>
        <v>湘南</v>
      </c>
      <c r="AE45" s="2">
        <v>19</v>
      </c>
      <c r="AF45" s="12">
        <f t="shared" si="45"/>
        <v>19</v>
      </c>
      <c r="AG45" s="4" t="str">
        <f t="shared" si="46"/>
        <v>湘南</v>
      </c>
      <c r="AH45" s="4">
        <f t="shared" si="47"/>
        <v>29</v>
      </c>
      <c r="AI45" s="7">
        <f t="shared" si="48"/>
        <v>-27</v>
      </c>
      <c r="AJ45" s="4">
        <f t="shared" si="49"/>
        <v>34</v>
      </c>
      <c r="AK45" s="2">
        <f t="shared" si="50"/>
        <v>287334</v>
      </c>
    </row>
    <row r="46" spans="1:37">
      <c r="H46" s="4">
        <f t="shared" si="23"/>
        <v>20</v>
      </c>
      <c r="I46" s="4" t="str">
        <f t="shared" si="24"/>
        <v>新潟</v>
      </c>
      <c r="J46" s="4">
        <f t="shared" si="25"/>
        <v>36</v>
      </c>
      <c r="K46" s="4">
        <f t="shared" si="26"/>
        <v>4</v>
      </c>
      <c r="L46" s="4">
        <f t="shared" si="27"/>
        <v>11</v>
      </c>
      <c r="M46" s="4">
        <f t="shared" si="28"/>
        <v>21</v>
      </c>
      <c r="N46" s="4">
        <f t="shared" si="29"/>
        <v>34</v>
      </c>
      <c r="O46" s="4">
        <f t="shared" si="30"/>
        <v>63</v>
      </c>
      <c r="P46" s="7">
        <f t="shared" si="31"/>
        <v>-29</v>
      </c>
      <c r="Q46" s="4">
        <f t="shared" si="32"/>
        <v>23</v>
      </c>
      <c r="R46" s="2">
        <f t="shared" si="33"/>
        <v>227134</v>
      </c>
      <c r="S46" s="8" t="str">
        <f t="shared" si="34"/>
        <v/>
      </c>
      <c r="T46" s="5">
        <f t="shared" si="35"/>
        <v>0</v>
      </c>
      <c r="U46" s="5" t="s">
        <v>4</v>
      </c>
      <c r="V46" s="5">
        <f t="shared" si="36"/>
        <v>0</v>
      </c>
      <c r="W46" s="4" t="str">
        <f t="shared" si="37"/>
        <v>FC東京</v>
      </c>
      <c r="X46" s="9" t="str">
        <f t="shared" si="38"/>
        <v>未</v>
      </c>
      <c r="Y46" s="9">
        <f t="shared" si="39"/>
        <v>23</v>
      </c>
      <c r="Z46" s="10">
        <f t="shared" si="40"/>
        <v>-29</v>
      </c>
      <c r="AA46" s="11">
        <f t="shared" si="41"/>
        <v>34</v>
      </c>
      <c r="AB46" s="2">
        <f t="shared" si="42"/>
        <v>227133.81</v>
      </c>
      <c r="AC46" s="2">
        <f t="shared" si="43"/>
        <v>20</v>
      </c>
      <c r="AD46" s="2" t="str">
        <f t="shared" si="44"/>
        <v>新潟</v>
      </c>
      <c r="AE46" s="2">
        <v>20</v>
      </c>
      <c r="AF46" s="12">
        <f t="shared" si="45"/>
        <v>20</v>
      </c>
      <c r="AG46" s="4" t="str">
        <f t="shared" si="46"/>
        <v>新潟</v>
      </c>
      <c r="AH46" s="4">
        <f t="shared" si="47"/>
        <v>23</v>
      </c>
      <c r="AI46" s="7">
        <f t="shared" si="48"/>
        <v>-29</v>
      </c>
      <c r="AJ46" s="4">
        <f t="shared" si="49"/>
        <v>34</v>
      </c>
      <c r="AK46" s="2">
        <f t="shared" si="50"/>
        <v>227134</v>
      </c>
    </row>
  </sheetData>
  <mergeCells count="2">
    <mergeCell ref="B3:F3"/>
    <mergeCell ref="B26:F26"/>
  </mergeCells>
  <phoneticPr fontId="1" type="Hiragana"/>
  <conditionalFormatting sqref="H4:Q23">
    <cfRule type="expression" dxfId="69" priority="12">
      <formula>$H4&gt;=18</formula>
    </cfRule>
    <cfRule type="expression" dxfId="68" priority="11">
      <formula>$H4&lt;=2</formula>
    </cfRule>
    <cfRule type="expression" dxfId="67" priority="10">
      <formula>$H4&lt;=1</formula>
    </cfRule>
  </conditionalFormatting>
  <conditionalFormatting sqref="AF4:AJ23">
    <cfRule type="expression" dxfId="66" priority="9">
      <formula>$AF4&gt;=18</formula>
    </cfRule>
    <cfRule type="expression" dxfId="65" priority="8">
      <formula>$AF4&lt;=2</formula>
    </cfRule>
    <cfRule type="expression" dxfId="64" priority="7">
      <formula>$AF4&lt;=1</formula>
    </cfRule>
  </conditionalFormatting>
  <conditionalFormatting sqref="H27:Q46">
    <cfRule type="expression" dxfId="63" priority="6">
      <formula>$H27&gt;=18</formula>
    </cfRule>
    <cfRule type="expression" dxfId="62" priority="5">
      <formula>$H27&lt;=2</formula>
    </cfRule>
    <cfRule type="expression" dxfId="61" priority="4">
      <formula>$H27&lt;=1</formula>
    </cfRule>
  </conditionalFormatting>
  <conditionalFormatting sqref="AF27:AJ46">
    <cfRule type="expression" dxfId="60" priority="3">
      <formula>$AF27&gt;=18</formula>
    </cfRule>
    <cfRule type="expression" dxfId="59" priority="2">
      <formula>$AF27&lt;=2</formula>
    </cfRule>
    <cfRule type="expression" dxfId="58" priority="1">
      <formula>$AF27&lt;=1</formula>
    </cfRule>
  </conditionalFormatting>
  <pageMargins left="0.7" right="0.7" top="0.75" bottom="0.75" header="0.3" footer="0.3"/>
  <pageSetup paperSize="9" scale="57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0" summaryRight="0"/>
    <pageSetUpPr fitToPage="1"/>
  </sheetPr>
  <dimension ref="A2:AK46"/>
  <sheetViews>
    <sheetView showGridLines="0" workbookViewId="0"/>
  </sheetViews>
  <sheetFormatPr defaultRowHeight="18"/>
  <cols>
    <col min="1" max="1" width="3.8984375" customWidth="1"/>
    <col min="3" max="3" width="4.19921875" style="1" customWidth="1"/>
    <col min="4" max="4" width="2.09765625" style="1" bestFit="1" customWidth="1"/>
    <col min="5" max="5" width="4.19921875" style="1" customWidth="1"/>
    <col min="7" max="7" width="5.5" customWidth="1"/>
    <col min="8" max="8" width="5.296875" customWidth="1"/>
    <col min="10" max="17" width="6.09765625" style="1" customWidth="1"/>
    <col min="18" max="18" width="5" customWidth="1"/>
    <col min="19" max="20" width="4.19921875" style="1" customWidth="1" outlineLevel="1"/>
    <col min="21" max="21" width="2.09765625" style="1" bestFit="1" customWidth="1" outlineLevel="1"/>
    <col min="22" max="22" width="4.19921875" style="1" customWidth="1" outlineLevel="1"/>
    <col min="23" max="23" width="8.796875" customWidth="1" outlineLevel="1"/>
    <col min="24" max="24" width="2" style="2" customWidth="1" outlineLevel="1"/>
    <col min="25" max="31" width="1.69921875" customWidth="1" outlineLevel="1"/>
    <col min="32" max="32" width="5.19921875" style="1" customWidth="1"/>
    <col min="33" max="36" width="8.796875" style="1" customWidth="1"/>
  </cols>
  <sheetData>
    <row r="2" spans="1:37">
      <c r="B2" t="s">
        <v>10</v>
      </c>
    </row>
    <row r="3" spans="1:37">
      <c r="B3" s="3" t="s">
        <v>47</v>
      </c>
      <c r="C3" s="3"/>
      <c r="D3" s="3"/>
      <c r="E3" s="3"/>
      <c r="F3" s="3"/>
      <c r="H3" s="6" t="s">
        <v>35</v>
      </c>
      <c r="I3" s="6" t="s">
        <v>36</v>
      </c>
      <c r="J3" s="6" t="s">
        <v>39</v>
      </c>
      <c r="K3" s="6" t="s">
        <v>41</v>
      </c>
      <c r="L3" s="6" t="s">
        <v>43</v>
      </c>
      <c r="M3" s="6" t="s">
        <v>44</v>
      </c>
      <c r="N3" s="6" t="s">
        <v>38</v>
      </c>
      <c r="O3" s="6" t="s">
        <v>46</v>
      </c>
      <c r="P3" s="6" t="s">
        <v>30</v>
      </c>
      <c r="Q3" s="6" t="s">
        <v>42</v>
      </c>
      <c r="AF3" s="6" t="s">
        <v>35</v>
      </c>
      <c r="AG3" s="6" t="s">
        <v>26</v>
      </c>
      <c r="AH3" s="6" t="s">
        <v>42</v>
      </c>
      <c r="AI3" s="6" t="s">
        <v>30</v>
      </c>
      <c r="AJ3" s="6" t="s">
        <v>31</v>
      </c>
    </row>
    <row r="4" spans="1:37">
      <c r="A4" s="2" t="str">
        <f t="shared" ref="A4:A13" si="0">F4</f>
        <v>千葉</v>
      </c>
      <c r="B4" s="4" t="s">
        <v>3</v>
      </c>
      <c r="C4" s="5"/>
      <c r="D4" s="5" t="s">
        <v>4</v>
      </c>
      <c r="E4" s="5"/>
      <c r="F4" s="4" t="s">
        <v>22</v>
      </c>
      <c r="G4" s="2" t="str">
        <f t="shared" ref="G4:G13" si="1">IF(ISBLANK(C4),"未","")</f>
        <v>未</v>
      </c>
      <c r="H4" s="4">
        <f t="shared" ref="H4:H23" si="2">RANK(R4,R$4:R$24)</f>
        <v>1</v>
      </c>
      <c r="I4" s="4" t="s">
        <v>17</v>
      </c>
      <c r="J4" s="4">
        <f t="shared" ref="J4:J23" si="3">SUM(K4:M4)</f>
        <v>36</v>
      </c>
      <c r="K4" s="4">
        <v>19</v>
      </c>
      <c r="L4" s="4">
        <v>10</v>
      </c>
      <c r="M4" s="4">
        <v>7</v>
      </c>
      <c r="N4" s="4">
        <v>52</v>
      </c>
      <c r="O4" s="4">
        <v>32</v>
      </c>
      <c r="P4" s="7">
        <f t="shared" ref="P4:P23" si="4">N4-O4</f>
        <v>20</v>
      </c>
      <c r="Q4" s="4">
        <f t="shared" ref="Q4:Q23" si="5">K4*3+L4</f>
        <v>67</v>
      </c>
      <c r="R4" s="2">
        <f t="shared" ref="R4:R23" si="6">Q4*10000+P4*100+N4</f>
        <v>672052</v>
      </c>
      <c r="S4" s="8" t="str">
        <f t="shared" ref="S4:S23" si="7">IF(X4="未","",IF(T4&gt;V4,"○",IF(T4=V4,"△","●")))</f>
        <v/>
      </c>
      <c r="T4" s="5">
        <f t="shared" ref="T4:T23" si="8">IF(COUNTIF($B$4:$B$13,I4),VLOOKUP(I4,$B$4:$G$13,2,FALSE),VLOOKUP(I4,$A$4:$G$13,5,FALSE))</f>
        <v>0</v>
      </c>
      <c r="U4" s="5" t="s">
        <v>4</v>
      </c>
      <c r="V4" s="5">
        <f t="shared" ref="V4:V23" si="9">IF(COUNTIF($B$4:$B$13,I4),VLOOKUP(I4,$B$4:$G$13,4,FALSE),VLOOKUP(I4,$A$4:$G$13,3,FALSE))</f>
        <v>0</v>
      </c>
      <c r="W4" s="4" t="str">
        <f t="shared" ref="W4:W23" si="10">IF(COUNTIF($B$4:$B$13,I4),VLOOKUP(I4,$B$4:$G$13,5,FALSE),VLOOKUP(I4,$A$4:$G$13,2,FALSE))</f>
        <v>長崎</v>
      </c>
      <c r="X4" s="9" t="str">
        <f t="shared" ref="X4:X23" si="11">IF(COUNTIF($B$4:$B$13,I4),VLOOKUP(I4,$B$4:$G$13,6,FALSE),VLOOKUP(I4,$A$4:$G$13,7,FALSE))</f>
        <v>未</v>
      </c>
      <c r="Y4" s="9">
        <f t="shared" ref="Y4:Y23" si="12">Q4+IF(S4="○",3,IF(S4="△",1,0))</f>
        <v>67</v>
      </c>
      <c r="Z4" s="10">
        <f t="shared" ref="Z4:Z23" si="13">P4+T4-V4</f>
        <v>20</v>
      </c>
      <c r="AA4" s="11">
        <f t="shared" ref="AA4:AA23" si="14">N4+T4</f>
        <v>52</v>
      </c>
      <c r="AB4" s="2">
        <f t="shared" ref="AB4:AB23" si="15">Y4*10000+Z4*100+AA4-(ROW(I4)-ROW(I$4))*0.01</f>
        <v>672052</v>
      </c>
      <c r="AC4" s="2">
        <f t="shared" ref="AC4:AC23" si="16">RANK(AB4,AB$4:AB$23)</f>
        <v>1</v>
      </c>
      <c r="AD4" s="2" t="str">
        <f t="shared" ref="AD4:AD23" si="17">I4</f>
        <v>水戸</v>
      </c>
      <c r="AE4" s="2">
        <v>1</v>
      </c>
      <c r="AF4" s="12">
        <f t="shared" ref="AF4:AF23" si="18">RANK(AK4,AK$4:AK$23)</f>
        <v>1</v>
      </c>
      <c r="AG4" s="4" t="str">
        <f t="shared" ref="AG4:AG23" si="19">VLOOKUP(AE4,AC$4:AD$23,2,FALSE)</f>
        <v>水戸</v>
      </c>
      <c r="AH4" s="4">
        <f t="shared" ref="AH4:AH23" si="20">VLOOKUP(AG4,I$4:AB$23,17,FALSE)</f>
        <v>67</v>
      </c>
      <c r="AI4" s="7">
        <f t="shared" ref="AI4:AI23" si="21">VLOOKUP(AG4,I$4:AB$23,18,FALSE)</f>
        <v>20</v>
      </c>
      <c r="AJ4" s="4">
        <f t="shared" ref="AJ4:AJ23" si="22">VLOOKUP(AG4,I$4:AB$23,19,FALSE)</f>
        <v>52</v>
      </c>
      <c r="AK4" s="2">
        <f t="shared" ref="AK4:AK23" si="23">AH4*10000+AI4*100+AJ4</f>
        <v>672052</v>
      </c>
    </row>
    <row r="5" spans="1:37">
      <c r="A5" s="2" t="str">
        <f t="shared" si="0"/>
        <v>水戸</v>
      </c>
      <c r="B5" s="4" t="s">
        <v>1</v>
      </c>
      <c r="C5" s="5"/>
      <c r="D5" s="5" t="s">
        <v>4</v>
      </c>
      <c r="E5" s="5"/>
      <c r="F5" s="4" t="s">
        <v>17</v>
      </c>
      <c r="G5" s="2" t="str">
        <f t="shared" si="1"/>
        <v>未</v>
      </c>
      <c r="H5" s="4">
        <f t="shared" si="2"/>
        <v>2</v>
      </c>
      <c r="I5" s="4" t="s">
        <v>1</v>
      </c>
      <c r="J5" s="4">
        <f t="shared" si="3"/>
        <v>36</v>
      </c>
      <c r="K5" s="4">
        <v>18</v>
      </c>
      <c r="L5" s="4">
        <v>12</v>
      </c>
      <c r="M5" s="4">
        <v>6</v>
      </c>
      <c r="N5" s="4">
        <v>60</v>
      </c>
      <c r="O5" s="4">
        <v>42</v>
      </c>
      <c r="P5" s="7">
        <f t="shared" si="4"/>
        <v>18</v>
      </c>
      <c r="Q5" s="4">
        <f t="shared" si="5"/>
        <v>66</v>
      </c>
      <c r="R5" s="2">
        <f t="shared" si="6"/>
        <v>661860</v>
      </c>
      <c r="S5" s="8" t="str">
        <f t="shared" si="7"/>
        <v/>
      </c>
      <c r="T5" s="5">
        <f t="shared" si="8"/>
        <v>0</v>
      </c>
      <c r="U5" s="5" t="s">
        <v>4</v>
      </c>
      <c r="V5" s="5">
        <f t="shared" si="9"/>
        <v>0</v>
      </c>
      <c r="W5" s="4" t="str">
        <f t="shared" si="10"/>
        <v>水戸</v>
      </c>
      <c r="X5" s="9" t="str">
        <f t="shared" si="11"/>
        <v>未</v>
      </c>
      <c r="Y5" s="9">
        <f t="shared" si="12"/>
        <v>66</v>
      </c>
      <c r="Z5" s="10">
        <f t="shared" si="13"/>
        <v>18</v>
      </c>
      <c r="AA5" s="11">
        <f t="shared" si="14"/>
        <v>60</v>
      </c>
      <c r="AB5" s="2">
        <f t="shared" si="15"/>
        <v>661859.99</v>
      </c>
      <c r="AC5" s="2">
        <f t="shared" si="16"/>
        <v>2</v>
      </c>
      <c r="AD5" s="2" t="str">
        <f t="shared" si="17"/>
        <v>長崎</v>
      </c>
      <c r="AE5" s="2">
        <v>2</v>
      </c>
      <c r="AF5" s="12">
        <f t="shared" si="18"/>
        <v>2</v>
      </c>
      <c r="AG5" s="4" t="str">
        <f t="shared" si="19"/>
        <v>長崎</v>
      </c>
      <c r="AH5" s="4">
        <f t="shared" si="20"/>
        <v>66</v>
      </c>
      <c r="AI5" s="7">
        <f t="shared" si="21"/>
        <v>18</v>
      </c>
      <c r="AJ5" s="4">
        <f t="shared" si="22"/>
        <v>60</v>
      </c>
      <c r="AK5" s="2">
        <f t="shared" si="23"/>
        <v>661860</v>
      </c>
    </row>
    <row r="6" spans="1:37">
      <c r="A6" s="2" t="str">
        <f t="shared" si="0"/>
        <v>仙台</v>
      </c>
      <c r="B6" s="4" t="s">
        <v>33</v>
      </c>
      <c r="C6" s="5"/>
      <c r="D6" s="5" t="s">
        <v>4</v>
      </c>
      <c r="E6" s="5"/>
      <c r="F6" s="4" t="s">
        <v>14</v>
      </c>
      <c r="G6" s="2" t="str">
        <f t="shared" si="1"/>
        <v>未</v>
      </c>
      <c r="H6" s="4">
        <f t="shared" si="2"/>
        <v>3</v>
      </c>
      <c r="I6" s="4" t="s">
        <v>8</v>
      </c>
      <c r="J6" s="4">
        <f t="shared" si="3"/>
        <v>36</v>
      </c>
      <c r="K6" s="4">
        <v>18</v>
      </c>
      <c r="L6" s="4">
        <v>9</v>
      </c>
      <c r="M6" s="4">
        <v>9</v>
      </c>
      <c r="N6" s="4">
        <v>57</v>
      </c>
      <c r="O6" s="4">
        <v>34</v>
      </c>
      <c r="P6" s="7">
        <f t="shared" si="4"/>
        <v>23</v>
      </c>
      <c r="Q6" s="4">
        <f t="shared" si="5"/>
        <v>63</v>
      </c>
      <c r="R6" s="2">
        <f t="shared" si="6"/>
        <v>632357</v>
      </c>
      <c r="S6" s="8" t="str">
        <f t="shared" si="7"/>
        <v/>
      </c>
      <c r="T6" s="5">
        <f t="shared" si="8"/>
        <v>0</v>
      </c>
      <c r="U6" s="5" t="s">
        <v>4</v>
      </c>
      <c r="V6" s="5">
        <f t="shared" si="9"/>
        <v>0</v>
      </c>
      <c r="W6" s="4" t="str">
        <f t="shared" si="10"/>
        <v>徳島</v>
      </c>
      <c r="X6" s="9" t="str">
        <f t="shared" si="11"/>
        <v>未</v>
      </c>
      <c r="Y6" s="9">
        <f t="shared" si="12"/>
        <v>63</v>
      </c>
      <c r="Z6" s="10">
        <f t="shared" si="13"/>
        <v>23</v>
      </c>
      <c r="AA6" s="11">
        <f t="shared" si="14"/>
        <v>57</v>
      </c>
      <c r="AB6" s="2">
        <f t="shared" si="15"/>
        <v>632356.98</v>
      </c>
      <c r="AC6" s="2">
        <f t="shared" si="16"/>
        <v>3</v>
      </c>
      <c r="AD6" s="2" t="str">
        <f t="shared" si="17"/>
        <v>大宮</v>
      </c>
      <c r="AE6" s="2">
        <v>3</v>
      </c>
      <c r="AF6" s="12">
        <f t="shared" si="18"/>
        <v>3</v>
      </c>
      <c r="AG6" s="4" t="str">
        <f t="shared" si="19"/>
        <v>大宮</v>
      </c>
      <c r="AH6" s="4">
        <f t="shared" si="20"/>
        <v>63</v>
      </c>
      <c r="AI6" s="7">
        <f t="shared" si="21"/>
        <v>23</v>
      </c>
      <c r="AJ6" s="4">
        <f t="shared" si="22"/>
        <v>57</v>
      </c>
      <c r="AK6" s="2">
        <f t="shared" si="23"/>
        <v>632357</v>
      </c>
    </row>
    <row r="7" spans="1:37">
      <c r="A7" s="2" t="str">
        <f t="shared" si="0"/>
        <v>山口</v>
      </c>
      <c r="B7" s="4" t="s">
        <v>34</v>
      </c>
      <c r="C7" s="5"/>
      <c r="D7" s="5" t="s">
        <v>4</v>
      </c>
      <c r="E7" s="5"/>
      <c r="F7" s="4" t="s">
        <v>13</v>
      </c>
      <c r="G7" s="2" t="str">
        <f t="shared" si="1"/>
        <v>未</v>
      </c>
      <c r="H7" s="4">
        <f t="shared" si="2"/>
        <v>4</v>
      </c>
      <c r="I7" s="4" t="s">
        <v>22</v>
      </c>
      <c r="J7" s="4">
        <f t="shared" si="3"/>
        <v>36</v>
      </c>
      <c r="K7" s="4">
        <v>18</v>
      </c>
      <c r="L7" s="4">
        <v>9</v>
      </c>
      <c r="M7" s="4">
        <v>9</v>
      </c>
      <c r="N7" s="4">
        <v>50</v>
      </c>
      <c r="O7" s="4">
        <v>34</v>
      </c>
      <c r="P7" s="7">
        <f t="shared" si="4"/>
        <v>16</v>
      </c>
      <c r="Q7" s="4">
        <f t="shared" si="5"/>
        <v>63</v>
      </c>
      <c r="R7" s="2">
        <f t="shared" si="6"/>
        <v>631650</v>
      </c>
      <c r="S7" s="8" t="str">
        <f t="shared" si="7"/>
        <v/>
      </c>
      <c r="T7" s="5">
        <f t="shared" si="8"/>
        <v>0</v>
      </c>
      <c r="U7" s="5" t="s">
        <v>4</v>
      </c>
      <c r="V7" s="5">
        <f t="shared" si="9"/>
        <v>0</v>
      </c>
      <c r="W7" s="4" t="str">
        <f t="shared" si="10"/>
        <v>大分</v>
      </c>
      <c r="X7" s="9" t="str">
        <f t="shared" si="11"/>
        <v>未</v>
      </c>
      <c r="Y7" s="9">
        <f t="shared" si="12"/>
        <v>63</v>
      </c>
      <c r="Z7" s="10">
        <f t="shared" si="13"/>
        <v>16</v>
      </c>
      <c r="AA7" s="11">
        <f t="shared" si="14"/>
        <v>50</v>
      </c>
      <c r="AB7" s="2">
        <f t="shared" si="15"/>
        <v>631649.97</v>
      </c>
      <c r="AC7" s="2">
        <f t="shared" si="16"/>
        <v>4</v>
      </c>
      <c r="AD7" s="2" t="str">
        <f t="shared" si="17"/>
        <v>千葉</v>
      </c>
      <c r="AE7" s="2">
        <v>4</v>
      </c>
      <c r="AF7" s="12">
        <f t="shared" si="18"/>
        <v>4</v>
      </c>
      <c r="AG7" s="4" t="str">
        <f t="shared" si="19"/>
        <v>千葉</v>
      </c>
      <c r="AH7" s="4">
        <f t="shared" si="20"/>
        <v>63</v>
      </c>
      <c r="AI7" s="7">
        <f t="shared" si="21"/>
        <v>16</v>
      </c>
      <c r="AJ7" s="4">
        <f t="shared" si="22"/>
        <v>50</v>
      </c>
      <c r="AK7" s="2">
        <f t="shared" si="23"/>
        <v>631650</v>
      </c>
    </row>
    <row r="8" spans="1:37">
      <c r="A8" s="2" t="str">
        <f t="shared" si="0"/>
        <v>徳島</v>
      </c>
      <c r="B8" s="4" t="s">
        <v>8</v>
      </c>
      <c r="C8" s="5"/>
      <c r="D8" s="5" t="s">
        <v>4</v>
      </c>
      <c r="E8" s="5"/>
      <c r="F8" s="4" t="s">
        <v>32</v>
      </c>
      <c r="G8" s="2" t="str">
        <f t="shared" si="1"/>
        <v>未</v>
      </c>
      <c r="H8" s="4">
        <f t="shared" si="2"/>
        <v>5</v>
      </c>
      <c r="I8" s="4" t="s">
        <v>32</v>
      </c>
      <c r="J8" s="4">
        <f t="shared" si="3"/>
        <v>36</v>
      </c>
      <c r="K8" s="4">
        <v>17</v>
      </c>
      <c r="L8" s="4">
        <v>10</v>
      </c>
      <c r="M8" s="4">
        <v>9</v>
      </c>
      <c r="N8" s="4">
        <v>42</v>
      </c>
      <c r="O8" s="4">
        <v>22</v>
      </c>
      <c r="P8" s="7">
        <f t="shared" si="4"/>
        <v>20</v>
      </c>
      <c r="Q8" s="4">
        <f t="shared" si="5"/>
        <v>61</v>
      </c>
      <c r="R8" s="2">
        <f t="shared" si="6"/>
        <v>612042</v>
      </c>
      <c r="S8" s="8" t="str">
        <f t="shared" si="7"/>
        <v/>
      </c>
      <c r="T8" s="5">
        <f t="shared" si="8"/>
        <v>0</v>
      </c>
      <c r="U8" s="5" t="s">
        <v>4</v>
      </c>
      <c r="V8" s="5">
        <f t="shared" si="9"/>
        <v>0</v>
      </c>
      <c r="W8" s="4" t="str">
        <f t="shared" si="10"/>
        <v>大宮</v>
      </c>
      <c r="X8" s="9" t="str">
        <f t="shared" si="11"/>
        <v>未</v>
      </c>
      <c r="Y8" s="9">
        <f t="shared" si="12"/>
        <v>61</v>
      </c>
      <c r="Z8" s="10">
        <f t="shared" si="13"/>
        <v>20</v>
      </c>
      <c r="AA8" s="11">
        <f t="shared" si="14"/>
        <v>42</v>
      </c>
      <c r="AB8" s="2">
        <f t="shared" si="15"/>
        <v>612041.96</v>
      </c>
      <c r="AC8" s="2">
        <f t="shared" si="16"/>
        <v>5</v>
      </c>
      <c r="AD8" s="2" t="str">
        <f t="shared" si="17"/>
        <v>徳島</v>
      </c>
      <c r="AE8" s="2">
        <v>5</v>
      </c>
      <c r="AF8" s="12">
        <f t="shared" si="18"/>
        <v>5</v>
      </c>
      <c r="AG8" s="4" t="str">
        <f t="shared" si="19"/>
        <v>徳島</v>
      </c>
      <c r="AH8" s="4">
        <f t="shared" si="20"/>
        <v>61</v>
      </c>
      <c r="AI8" s="7">
        <f t="shared" si="21"/>
        <v>20</v>
      </c>
      <c r="AJ8" s="4">
        <f t="shared" si="22"/>
        <v>42</v>
      </c>
      <c r="AK8" s="2">
        <f t="shared" si="23"/>
        <v>612042</v>
      </c>
    </row>
    <row r="9" spans="1:37">
      <c r="A9" s="2" t="str">
        <f t="shared" si="0"/>
        <v>富山</v>
      </c>
      <c r="B9" s="4" t="s">
        <v>0</v>
      </c>
      <c r="C9" s="5"/>
      <c r="D9" s="5" t="s">
        <v>4</v>
      </c>
      <c r="E9" s="5"/>
      <c r="F9" s="4" t="s">
        <v>11</v>
      </c>
      <c r="G9" s="2" t="str">
        <f t="shared" si="1"/>
        <v>未</v>
      </c>
      <c r="H9" s="4">
        <f t="shared" si="2"/>
        <v>6</v>
      </c>
      <c r="I9" s="4" t="s">
        <v>14</v>
      </c>
      <c r="J9" s="4">
        <f t="shared" si="3"/>
        <v>36</v>
      </c>
      <c r="K9" s="4">
        <v>16</v>
      </c>
      <c r="L9" s="4">
        <v>13</v>
      </c>
      <c r="M9" s="4">
        <v>7</v>
      </c>
      <c r="N9" s="4">
        <v>47</v>
      </c>
      <c r="O9" s="4">
        <v>35</v>
      </c>
      <c r="P9" s="7">
        <f t="shared" si="4"/>
        <v>12</v>
      </c>
      <c r="Q9" s="4">
        <f t="shared" si="5"/>
        <v>61</v>
      </c>
      <c r="R9" s="2">
        <f t="shared" si="6"/>
        <v>611247</v>
      </c>
      <c r="S9" s="8" t="str">
        <f t="shared" si="7"/>
        <v/>
      </c>
      <c r="T9" s="5">
        <f t="shared" si="8"/>
        <v>0</v>
      </c>
      <c r="U9" s="5" t="s">
        <v>4</v>
      </c>
      <c r="V9" s="5">
        <f t="shared" si="9"/>
        <v>0</v>
      </c>
      <c r="W9" s="4" t="str">
        <f t="shared" si="10"/>
        <v>秋田</v>
      </c>
      <c r="X9" s="9" t="str">
        <f t="shared" si="11"/>
        <v>未</v>
      </c>
      <c r="Y9" s="9">
        <f t="shared" si="12"/>
        <v>61</v>
      </c>
      <c r="Z9" s="10">
        <f t="shared" si="13"/>
        <v>12</v>
      </c>
      <c r="AA9" s="11">
        <f t="shared" si="14"/>
        <v>47</v>
      </c>
      <c r="AB9" s="2">
        <f t="shared" si="15"/>
        <v>611246.94999999995</v>
      </c>
      <c r="AC9" s="2">
        <f t="shared" si="16"/>
        <v>6</v>
      </c>
      <c r="AD9" s="2" t="str">
        <f t="shared" si="17"/>
        <v>仙台</v>
      </c>
      <c r="AE9" s="2">
        <v>6</v>
      </c>
      <c r="AF9" s="12">
        <f t="shared" si="18"/>
        <v>6</v>
      </c>
      <c r="AG9" s="4" t="str">
        <f t="shared" si="19"/>
        <v>仙台</v>
      </c>
      <c r="AH9" s="4">
        <f t="shared" si="20"/>
        <v>61</v>
      </c>
      <c r="AI9" s="7">
        <f t="shared" si="21"/>
        <v>12</v>
      </c>
      <c r="AJ9" s="4">
        <f t="shared" si="22"/>
        <v>47</v>
      </c>
      <c r="AK9" s="2">
        <f t="shared" si="23"/>
        <v>611247</v>
      </c>
    </row>
    <row r="10" spans="1:37">
      <c r="A10" s="2" t="str">
        <f t="shared" si="0"/>
        <v>山形</v>
      </c>
      <c r="B10" s="4" t="s">
        <v>19</v>
      </c>
      <c r="C10" s="5"/>
      <c r="D10" s="5" t="s">
        <v>4</v>
      </c>
      <c r="E10" s="5"/>
      <c r="F10" s="4" t="s">
        <v>25</v>
      </c>
      <c r="G10" s="2" t="str">
        <f t="shared" si="1"/>
        <v>未</v>
      </c>
      <c r="H10" s="4">
        <f t="shared" si="2"/>
        <v>7</v>
      </c>
      <c r="I10" s="4" t="s">
        <v>19</v>
      </c>
      <c r="J10" s="4">
        <f t="shared" si="3"/>
        <v>36</v>
      </c>
      <c r="K10" s="4">
        <v>18</v>
      </c>
      <c r="L10" s="4">
        <v>6</v>
      </c>
      <c r="M10" s="4">
        <v>12</v>
      </c>
      <c r="N10" s="4">
        <v>55</v>
      </c>
      <c r="O10" s="4">
        <v>48</v>
      </c>
      <c r="P10" s="7">
        <f t="shared" si="4"/>
        <v>7</v>
      </c>
      <c r="Q10" s="4">
        <f t="shared" si="5"/>
        <v>60</v>
      </c>
      <c r="R10" s="2">
        <f t="shared" si="6"/>
        <v>600755</v>
      </c>
      <c r="S10" s="8" t="str">
        <f t="shared" si="7"/>
        <v/>
      </c>
      <c r="T10" s="5">
        <f t="shared" si="8"/>
        <v>0</v>
      </c>
      <c r="U10" s="5" t="s">
        <v>4</v>
      </c>
      <c r="V10" s="5">
        <f t="shared" si="9"/>
        <v>0</v>
      </c>
      <c r="W10" s="4" t="str">
        <f t="shared" si="10"/>
        <v>山形</v>
      </c>
      <c r="X10" s="9" t="str">
        <f t="shared" si="11"/>
        <v>未</v>
      </c>
      <c r="Y10" s="9">
        <f t="shared" si="12"/>
        <v>60</v>
      </c>
      <c r="Z10" s="10">
        <f t="shared" si="13"/>
        <v>7</v>
      </c>
      <c r="AA10" s="11">
        <f t="shared" si="14"/>
        <v>55</v>
      </c>
      <c r="AB10" s="2">
        <f t="shared" si="15"/>
        <v>600754.93999999994</v>
      </c>
      <c r="AC10" s="2">
        <f t="shared" si="16"/>
        <v>7</v>
      </c>
      <c r="AD10" s="2" t="str">
        <f t="shared" si="17"/>
        <v>磐田</v>
      </c>
      <c r="AE10" s="2">
        <v>7</v>
      </c>
      <c r="AF10" s="12">
        <f t="shared" si="18"/>
        <v>7</v>
      </c>
      <c r="AG10" s="4" t="str">
        <f t="shared" si="19"/>
        <v>磐田</v>
      </c>
      <c r="AH10" s="4">
        <f t="shared" si="20"/>
        <v>60</v>
      </c>
      <c r="AI10" s="7">
        <f t="shared" si="21"/>
        <v>7</v>
      </c>
      <c r="AJ10" s="4">
        <f t="shared" si="22"/>
        <v>55</v>
      </c>
      <c r="AK10" s="2">
        <f t="shared" si="23"/>
        <v>600755</v>
      </c>
    </row>
    <row r="11" spans="1:37">
      <c r="A11" s="2" t="str">
        <f t="shared" si="0"/>
        <v>鳥栖</v>
      </c>
      <c r="B11" s="4" t="s">
        <v>24</v>
      </c>
      <c r="C11" s="5"/>
      <c r="D11" s="5" t="s">
        <v>4</v>
      </c>
      <c r="E11" s="5"/>
      <c r="F11" s="4" t="s">
        <v>12</v>
      </c>
      <c r="G11" s="2" t="str">
        <f t="shared" si="1"/>
        <v>未</v>
      </c>
      <c r="H11" s="4">
        <f t="shared" si="2"/>
        <v>8</v>
      </c>
      <c r="I11" s="4" t="s">
        <v>12</v>
      </c>
      <c r="J11" s="4">
        <f t="shared" si="3"/>
        <v>36</v>
      </c>
      <c r="K11" s="4">
        <v>16</v>
      </c>
      <c r="L11" s="4">
        <v>9</v>
      </c>
      <c r="M11" s="4">
        <v>11</v>
      </c>
      <c r="N11" s="4">
        <v>45</v>
      </c>
      <c r="O11" s="4">
        <v>41</v>
      </c>
      <c r="P11" s="7">
        <f t="shared" si="4"/>
        <v>4</v>
      </c>
      <c r="Q11" s="4">
        <f t="shared" si="5"/>
        <v>57</v>
      </c>
      <c r="R11" s="2">
        <f t="shared" si="6"/>
        <v>570445</v>
      </c>
      <c r="S11" s="8" t="str">
        <f t="shared" si="7"/>
        <v/>
      </c>
      <c r="T11" s="5">
        <f t="shared" si="8"/>
        <v>0</v>
      </c>
      <c r="U11" s="5" t="s">
        <v>4</v>
      </c>
      <c r="V11" s="5">
        <f t="shared" si="9"/>
        <v>0</v>
      </c>
      <c r="W11" s="4" t="str">
        <f t="shared" si="10"/>
        <v>藤枝</v>
      </c>
      <c r="X11" s="9" t="str">
        <f t="shared" si="11"/>
        <v>未</v>
      </c>
      <c r="Y11" s="9">
        <f t="shared" si="12"/>
        <v>57</v>
      </c>
      <c r="Z11" s="10">
        <f t="shared" si="13"/>
        <v>4</v>
      </c>
      <c r="AA11" s="11">
        <f t="shared" si="14"/>
        <v>45</v>
      </c>
      <c r="AB11" s="2">
        <f t="shared" si="15"/>
        <v>570444.93000000005</v>
      </c>
      <c r="AC11" s="2">
        <f t="shared" si="16"/>
        <v>8</v>
      </c>
      <c r="AD11" s="2" t="str">
        <f t="shared" si="17"/>
        <v>鳥栖</v>
      </c>
      <c r="AE11" s="2">
        <v>8</v>
      </c>
      <c r="AF11" s="12">
        <f t="shared" si="18"/>
        <v>8</v>
      </c>
      <c r="AG11" s="4" t="str">
        <f t="shared" si="19"/>
        <v>鳥栖</v>
      </c>
      <c r="AH11" s="4">
        <f t="shared" si="20"/>
        <v>57</v>
      </c>
      <c r="AI11" s="7">
        <f t="shared" si="21"/>
        <v>4</v>
      </c>
      <c r="AJ11" s="4">
        <f t="shared" si="22"/>
        <v>45</v>
      </c>
      <c r="AK11" s="2">
        <f t="shared" si="23"/>
        <v>570445</v>
      </c>
    </row>
    <row r="12" spans="1:37">
      <c r="A12" s="2" t="str">
        <f t="shared" si="0"/>
        <v>札幌</v>
      </c>
      <c r="B12" s="4" t="s">
        <v>27</v>
      </c>
      <c r="C12" s="5"/>
      <c r="D12" s="5" t="s">
        <v>4</v>
      </c>
      <c r="E12" s="5"/>
      <c r="F12" s="4" t="s">
        <v>6</v>
      </c>
      <c r="G12" s="2" t="str">
        <f t="shared" si="1"/>
        <v>未</v>
      </c>
      <c r="H12" s="4">
        <f t="shared" si="2"/>
        <v>9</v>
      </c>
      <c r="I12" s="4" t="s">
        <v>34</v>
      </c>
      <c r="J12" s="4">
        <f t="shared" si="3"/>
        <v>36</v>
      </c>
      <c r="K12" s="4">
        <v>14</v>
      </c>
      <c r="L12" s="4">
        <v>10</v>
      </c>
      <c r="M12" s="4">
        <v>12</v>
      </c>
      <c r="N12" s="4">
        <v>54</v>
      </c>
      <c r="O12" s="4">
        <v>44</v>
      </c>
      <c r="P12" s="7">
        <f t="shared" si="4"/>
        <v>10</v>
      </c>
      <c r="Q12" s="4">
        <f t="shared" si="5"/>
        <v>52</v>
      </c>
      <c r="R12" s="2">
        <f t="shared" si="6"/>
        <v>521054</v>
      </c>
      <c r="S12" s="8" t="str">
        <f t="shared" si="7"/>
        <v/>
      </c>
      <c r="T12" s="5">
        <f t="shared" si="8"/>
        <v>0</v>
      </c>
      <c r="U12" s="5" t="s">
        <v>4</v>
      </c>
      <c r="V12" s="5">
        <f t="shared" si="9"/>
        <v>0</v>
      </c>
      <c r="W12" s="4" t="str">
        <f t="shared" si="10"/>
        <v>山口</v>
      </c>
      <c r="X12" s="9" t="str">
        <f t="shared" si="11"/>
        <v>未</v>
      </c>
      <c r="Y12" s="9">
        <f t="shared" si="12"/>
        <v>52</v>
      </c>
      <c r="Z12" s="10">
        <f t="shared" si="13"/>
        <v>10</v>
      </c>
      <c r="AA12" s="11">
        <f t="shared" si="14"/>
        <v>54</v>
      </c>
      <c r="AB12" s="2">
        <f t="shared" si="15"/>
        <v>521053.92</v>
      </c>
      <c r="AC12" s="2">
        <f t="shared" si="16"/>
        <v>9</v>
      </c>
      <c r="AD12" s="2" t="str">
        <f t="shared" si="17"/>
        <v>いわき</v>
      </c>
      <c r="AE12" s="2">
        <v>9</v>
      </c>
      <c r="AF12" s="12">
        <f t="shared" si="18"/>
        <v>9</v>
      </c>
      <c r="AG12" s="4" t="str">
        <f t="shared" si="19"/>
        <v>いわき</v>
      </c>
      <c r="AH12" s="4">
        <f t="shared" si="20"/>
        <v>52</v>
      </c>
      <c r="AI12" s="7">
        <f t="shared" si="21"/>
        <v>10</v>
      </c>
      <c r="AJ12" s="4">
        <f t="shared" si="22"/>
        <v>54</v>
      </c>
      <c r="AK12" s="2">
        <f t="shared" si="23"/>
        <v>521054</v>
      </c>
    </row>
    <row r="13" spans="1:37">
      <c r="A13" s="2" t="str">
        <f t="shared" si="0"/>
        <v>熊本</v>
      </c>
      <c r="B13" s="4" t="s">
        <v>7</v>
      </c>
      <c r="C13" s="5"/>
      <c r="D13" s="5" t="s">
        <v>4</v>
      </c>
      <c r="E13" s="5"/>
      <c r="F13" s="4" t="s">
        <v>18</v>
      </c>
      <c r="G13" s="2" t="str">
        <f t="shared" si="1"/>
        <v>未</v>
      </c>
      <c r="H13" s="4">
        <f t="shared" si="2"/>
        <v>10</v>
      </c>
      <c r="I13" s="4" t="s">
        <v>27</v>
      </c>
      <c r="J13" s="4">
        <f t="shared" si="3"/>
        <v>36</v>
      </c>
      <c r="K13" s="4">
        <v>13</v>
      </c>
      <c r="L13" s="4">
        <v>13</v>
      </c>
      <c r="M13" s="4">
        <v>10</v>
      </c>
      <c r="N13" s="4">
        <v>45</v>
      </c>
      <c r="O13" s="4">
        <v>40</v>
      </c>
      <c r="P13" s="7">
        <f t="shared" si="4"/>
        <v>5</v>
      </c>
      <c r="Q13" s="4">
        <f t="shared" si="5"/>
        <v>52</v>
      </c>
      <c r="R13" s="2">
        <f t="shared" si="6"/>
        <v>520545</v>
      </c>
      <c r="S13" s="8" t="str">
        <f t="shared" si="7"/>
        <v/>
      </c>
      <c r="T13" s="5">
        <f t="shared" si="8"/>
        <v>0</v>
      </c>
      <c r="U13" s="5" t="s">
        <v>4</v>
      </c>
      <c r="V13" s="5">
        <f t="shared" si="9"/>
        <v>0</v>
      </c>
      <c r="W13" s="4" t="str">
        <f t="shared" si="10"/>
        <v>札幌</v>
      </c>
      <c r="X13" s="9" t="str">
        <f t="shared" si="11"/>
        <v>未</v>
      </c>
      <c r="Y13" s="9">
        <f t="shared" si="12"/>
        <v>52</v>
      </c>
      <c r="Z13" s="10">
        <f t="shared" si="13"/>
        <v>5</v>
      </c>
      <c r="AA13" s="11">
        <f t="shared" si="14"/>
        <v>45</v>
      </c>
      <c r="AB13" s="2">
        <f t="shared" si="15"/>
        <v>520544.91</v>
      </c>
      <c r="AC13" s="2">
        <f t="shared" si="16"/>
        <v>10</v>
      </c>
      <c r="AD13" s="2" t="str">
        <f t="shared" si="17"/>
        <v>今治</v>
      </c>
      <c r="AE13" s="2">
        <v>10</v>
      </c>
      <c r="AF13" s="12">
        <f t="shared" si="18"/>
        <v>10</v>
      </c>
      <c r="AG13" s="4" t="str">
        <f t="shared" si="19"/>
        <v>今治</v>
      </c>
      <c r="AH13" s="4">
        <f t="shared" si="20"/>
        <v>52</v>
      </c>
      <c r="AI13" s="7">
        <f t="shared" si="21"/>
        <v>5</v>
      </c>
      <c r="AJ13" s="4">
        <f t="shared" si="22"/>
        <v>45</v>
      </c>
      <c r="AK13" s="2">
        <f t="shared" si="23"/>
        <v>520545</v>
      </c>
    </row>
    <row r="14" spans="1:37">
      <c r="H14" s="4">
        <f t="shared" si="2"/>
        <v>11</v>
      </c>
      <c r="I14" s="4" t="s">
        <v>25</v>
      </c>
      <c r="J14" s="4">
        <f t="shared" si="3"/>
        <v>36</v>
      </c>
      <c r="K14" s="4">
        <v>14</v>
      </c>
      <c r="L14" s="4">
        <v>7</v>
      </c>
      <c r="M14" s="4">
        <v>15</v>
      </c>
      <c r="N14" s="4">
        <v>54</v>
      </c>
      <c r="O14" s="4">
        <v>51</v>
      </c>
      <c r="P14" s="7">
        <f t="shared" si="4"/>
        <v>3</v>
      </c>
      <c r="Q14" s="4">
        <f t="shared" si="5"/>
        <v>49</v>
      </c>
      <c r="R14" s="2">
        <f t="shared" si="6"/>
        <v>490354</v>
      </c>
      <c r="S14" s="8" t="str">
        <f t="shared" si="7"/>
        <v/>
      </c>
      <c r="T14" s="5">
        <f t="shared" si="8"/>
        <v>0</v>
      </c>
      <c r="U14" s="5" t="s">
        <v>4</v>
      </c>
      <c r="V14" s="5">
        <f t="shared" si="9"/>
        <v>0</v>
      </c>
      <c r="W14" s="4" t="str">
        <f t="shared" si="10"/>
        <v>磐田</v>
      </c>
      <c r="X14" s="9" t="str">
        <f t="shared" si="11"/>
        <v>未</v>
      </c>
      <c r="Y14" s="9">
        <f t="shared" si="12"/>
        <v>49</v>
      </c>
      <c r="Z14" s="10">
        <f t="shared" si="13"/>
        <v>3</v>
      </c>
      <c r="AA14" s="11">
        <f t="shared" si="14"/>
        <v>54</v>
      </c>
      <c r="AB14" s="2">
        <f t="shared" si="15"/>
        <v>490353.9</v>
      </c>
      <c r="AC14" s="2">
        <f t="shared" si="16"/>
        <v>11</v>
      </c>
      <c r="AD14" s="2" t="str">
        <f t="shared" si="17"/>
        <v>山形</v>
      </c>
      <c r="AE14" s="2">
        <v>11</v>
      </c>
      <c r="AF14" s="12">
        <f t="shared" si="18"/>
        <v>11</v>
      </c>
      <c r="AG14" s="4" t="str">
        <f t="shared" si="19"/>
        <v>山形</v>
      </c>
      <c r="AH14" s="4">
        <f t="shared" si="20"/>
        <v>49</v>
      </c>
      <c r="AI14" s="7">
        <f t="shared" si="21"/>
        <v>3</v>
      </c>
      <c r="AJ14" s="4">
        <f t="shared" si="22"/>
        <v>54</v>
      </c>
      <c r="AK14" s="2">
        <f t="shared" si="23"/>
        <v>490354</v>
      </c>
    </row>
    <row r="15" spans="1:37">
      <c r="H15" s="4">
        <f t="shared" si="2"/>
        <v>12</v>
      </c>
      <c r="I15" s="4" t="s">
        <v>6</v>
      </c>
      <c r="J15" s="4">
        <f t="shared" si="3"/>
        <v>36</v>
      </c>
      <c r="K15" s="4">
        <v>15</v>
      </c>
      <c r="L15" s="4">
        <v>4</v>
      </c>
      <c r="M15" s="4">
        <v>17</v>
      </c>
      <c r="N15" s="4">
        <v>46</v>
      </c>
      <c r="O15" s="4">
        <v>62</v>
      </c>
      <c r="P15" s="7">
        <f t="shared" si="4"/>
        <v>-16</v>
      </c>
      <c r="Q15" s="4">
        <f t="shared" si="5"/>
        <v>49</v>
      </c>
      <c r="R15" s="2">
        <f t="shared" si="6"/>
        <v>488446</v>
      </c>
      <c r="S15" s="8" t="str">
        <f t="shared" si="7"/>
        <v/>
      </c>
      <c r="T15" s="5">
        <f t="shared" si="8"/>
        <v>0</v>
      </c>
      <c r="U15" s="5" t="s">
        <v>4</v>
      </c>
      <c r="V15" s="5">
        <f t="shared" si="9"/>
        <v>0</v>
      </c>
      <c r="W15" s="4" t="str">
        <f t="shared" si="10"/>
        <v>今治</v>
      </c>
      <c r="X15" s="9" t="str">
        <f t="shared" si="11"/>
        <v>未</v>
      </c>
      <c r="Y15" s="9">
        <f t="shared" si="12"/>
        <v>49</v>
      </c>
      <c r="Z15" s="10">
        <f t="shared" si="13"/>
        <v>-16</v>
      </c>
      <c r="AA15" s="11">
        <f t="shared" si="14"/>
        <v>46</v>
      </c>
      <c r="AB15" s="2">
        <f t="shared" si="15"/>
        <v>488445.89</v>
      </c>
      <c r="AC15" s="2">
        <f t="shared" si="16"/>
        <v>12</v>
      </c>
      <c r="AD15" s="2" t="str">
        <f t="shared" si="17"/>
        <v>札幌</v>
      </c>
      <c r="AE15" s="2">
        <v>12</v>
      </c>
      <c r="AF15" s="12">
        <f t="shared" si="18"/>
        <v>12</v>
      </c>
      <c r="AG15" s="4" t="str">
        <f t="shared" si="19"/>
        <v>札幌</v>
      </c>
      <c r="AH15" s="4">
        <f t="shared" si="20"/>
        <v>49</v>
      </c>
      <c r="AI15" s="7">
        <f t="shared" si="21"/>
        <v>-16</v>
      </c>
      <c r="AJ15" s="4">
        <f t="shared" si="22"/>
        <v>46</v>
      </c>
      <c r="AK15" s="2">
        <f t="shared" si="23"/>
        <v>488446</v>
      </c>
    </row>
    <row r="16" spans="1:37">
      <c r="H16" s="4">
        <f t="shared" si="2"/>
        <v>13</v>
      </c>
      <c r="I16" s="4" t="s">
        <v>0</v>
      </c>
      <c r="J16" s="4">
        <f t="shared" si="3"/>
        <v>36</v>
      </c>
      <c r="K16" s="4">
        <v>11</v>
      </c>
      <c r="L16" s="4">
        <v>10</v>
      </c>
      <c r="M16" s="4">
        <v>15</v>
      </c>
      <c r="N16" s="4">
        <v>37</v>
      </c>
      <c r="O16" s="4">
        <v>44</v>
      </c>
      <c r="P16" s="7">
        <f t="shared" si="4"/>
        <v>-7</v>
      </c>
      <c r="Q16" s="4">
        <f t="shared" si="5"/>
        <v>43</v>
      </c>
      <c r="R16" s="2">
        <f t="shared" si="6"/>
        <v>429337</v>
      </c>
      <c r="S16" s="8" t="str">
        <f t="shared" si="7"/>
        <v/>
      </c>
      <c r="T16" s="5">
        <f t="shared" si="8"/>
        <v>0</v>
      </c>
      <c r="U16" s="5" t="s">
        <v>4</v>
      </c>
      <c r="V16" s="5">
        <f t="shared" si="9"/>
        <v>0</v>
      </c>
      <c r="W16" s="4" t="str">
        <f t="shared" si="10"/>
        <v>富山</v>
      </c>
      <c r="X16" s="9" t="str">
        <f t="shared" si="11"/>
        <v>未</v>
      </c>
      <c r="Y16" s="9">
        <f t="shared" si="12"/>
        <v>43</v>
      </c>
      <c r="Z16" s="10">
        <f t="shared" si="13"/>
        <v>-7</v>
      </c>
      <c r="AA16" s="11">
        <f t="shared" si="14"/>
        <v>37</v>
      </c>
      <c r="AB16" s="2">
        <f t="shared" si="15"/>
        <v>429336.88</v>
      </c>
      <c r="AC16" s="2">
        <f t="shared" si="16"/>
        <v>13</v>
      </c>
      <c r="AD16" s="2" t="str">
        <f t="shared" si="17"/>
        <v>甲府</v>
      </c>
      <c r="AE16" s="2">
        <v>13</v>
      </c>
      <c r="AF16" s="12">
        <f t="shared" si="18"/>
        <v>13</v>
      </c>
      <c r="AG16" s="4" t="str">
        <f t="shared" si="19"/>
        <v>甲府</v>
      </c>
      <c r="AH16" s="4">
        <f t="shared" si="20"/>
        <v>43</v>
      </c>
      <c r="AI16" s="7">
        <f t="shared" si="21"/>
        <v>-7</v>
      </c>
      <c r="AJ16" s="4">
        <f t="shared" si="22"/>
        <v>37</v>
      </c>
      <c r="AK16" s="2">
        <f t="shared" si="23"/>
        <v>429337</v>
      </c>
    </row>
    <row r="17" spans="1:37">
      <c r="H17" s="4">
        <f t="shared" si="2"/>
        <v>14</v>
      </c>
      <c r="I17" s="4" t="s">
        <v>33</v>
      </c>
      <c r="J17" s="4">
        <f t="shared" si="3"/>
        <v>36</v>
      </c>
      <c r="K17" s="4">
        <v>11</v>
      </c>
      <c r="L17" s="4">
        <v>9</v>
      </c>
      <c r="M17" s="4">
        <v>16</v>
      </c>
      <c r="N17" s="4">
        <v>42</v>
      </c>
      <c r="O17" s="4">
        <v>55</v>
      </c>
      <c r="P17" s="7">
        <f t="shared" si="4"/>
        <v>-13</v>
      </c>
      <c r="Q17" s="4">
        <f t="shared" si="5"/>
        <v>42</v>
      </c>
      <c r="R17" s="2">
        <f t="shared" si="6"/>
        <v>418742</v>
      </c>
      <c r="S17" s="8" t="str">
        <f t="shared" si="7"/>
        <v/>
      </c>
      <c r="T17" s="5">
        <f t="shared" si="8"/>
        <v>0</v>
      </c>
      <c r="U17" s="5" t="s">
        <v>4</v>
      </c>
      <c r="V17" s="5">
        <f t="shared" si="9"/>
        <v>0</v>
      </c>
      <c r="W17" s="4" t="str">
        <f t="shared" si="10"/>
        <v>仙台</v>
      </c>
      <c r="X17" s="9" t="str">
        <f t="shared" si="11"/>
        <v>未</v>
      </c>
      <c r="Y17" s="9">
        <f t="shared" si="12"/>
        <v>42</v>
      </c>
      <c r="Z17" s="10">
        <f t="shared" si="13"/>
        <v>-13</v>
      </c>
      <c r="AA17" s="11">
        <f t="shared" si="14"/>
        <v>42</v>
      </c>
      <c r="AB17" s="2">
        <f t="shared" si="15"/>
        <v>418741.87</v>
      </c>
      <c r="AC17" s="2">
        <f t="shared" si="16"/>
        <v>14</v>
      </c>
      <c r="AD17" s="2" t="str">
        <f t="shared" si="17"/>
        <v>秋田</v>
      </c>
      <c r="AE17" s="2">
        <v>14</v>
      </c>
      <c r="AF17" s="12">
        <f t="shared" si="18"/>
        <v>14</v>
      </c>
      <c r="AG17" s="4" t="str">
        <f t="shared" si="19"/>
        <v>秋田</v>
      </c>
      <c r="AH17" s="4">
        <f t="shared" si="20"/>
        <v>42</v>
      </c>
      <c r="AI17" s="7">
        <f t="shared" si="21"/>
        <v>-13</v>
      </c>
      <c r="AJ17" s="4">
        <f t="shared" si="22"/>
        <v>42</v>
      </c>
      <c r="AK17" s="2">
        <f t="shared" si="23"/>
        <v>418742</v>
      </c>
    </row>
    <row r="18" spans="1:37">
      <c r="H18" s="4">
        <f t="shared" si="2"/>
        <v>15</v>
      </c>
      <c r="I18" s="4" t="s">
        <v>24</v>
      </c>
      <c r="J18" s="4">
        <f t="shared" si="3"/>
        <v>36</v>
      </c>
      <c r="K18" s="4">
        <v>9</v>
      </c>
      <c r="L18" s="4">
        <v>11</v>
      </c>
      <c r="M18" s="4">
        <v>16</v>
      </c>
      <c r="N18" s="4">
        <v>40</v>
      </c>
      <c r="O18" s="4">
        <v>48</v>
      </c>
      <c r="P18" s="7">
        <f t="shared" si="4"/>
        <v>-8</v>
      </c>
      <c r="Q18" s="4">
        <f t="shared" si="5"/>
        <v>38</v>
      </c>
      <c r="R18" s="2">
        <f t="shared" si="6"/>
        <v>379240</v>
      </c>
      <c r="S18" s="8" t="str">
        <f t="shared" si="7"/>
        <v/>
      </c>
      <c r="T18" s="5">
        <f t="shared" si="8"/>
        <v>0</v>
      </c>
      <c r="U18" s="5" t="s">
        <v>4</v>
      </c>
      <c r="V18" s="5">
        <f t="shared" si="9"/>
        <v>0</v>
      </c>
      <c r="W18" s="4" t="str">
        <f t="shared" si="10"/>
        <v>鳥栖</v>
      </c>
      <c r="X18" s="9" t="str">
        <f t="shared" si="11"/>
        <v>未</v>
      </c>
      <c r="Y18" s="9">
        <f t="shared" si="12"/>
        <v>38</v>
      </c>
      <c r="Z18" s="10">
        <f t="shared" si="13"/>
        <v>-8</v>
      </c>
      <c r="AA18" s="11">
        <f t="shared" si="14"/>
        <v>40</v>
      </c>
      <c r="AB18" s="2">
        <f t="shared" si="15"/>
        <v>379239.86</v>
      </c>
      <c r="AC18" s="2">
        <f t="shared" si="16"/>
        <v>15</v>
      </c>
      <c r="AD18" s="2" t="str">
        <f t="shared" si="17"/>
        <v>藤枝</v>
      </c>
      <c r="AE18" s="2">
        <v>15</v>
      </c>
      <c r="AF18" s="12">
        <f t="shared" si="18"/>
        <v>15</v>
      </c>
      <c r="AG18" s="4" t="str">
        <f t="shared" si="19"/>
        <v>藤枝</v>
      </c>
      <c r="AH18" s="4">
        <f t="shared" si="20"/>
        <v>38</v>
      </c>
      <c r="AI18" s="7">
        <f t="shared" si="21"/>
        <v>-8</v>
      </c>
      <c r="AJ18" s="4">
        <f t="shared" si="22"/>
        <v>40</v>
      </c>
      <c r="AK18" s="2">
        <f t="shared" si="23"/>
        <v>379240</v>
      </c>
    </row>
    <row r="19" spans="1:37">
      <c r="H19" s="4">
        <f t="shared" si="2"/>
        <v>16</v>
      </c>
      <c r="I19" s="4" t="s">
        <v>3</v>
      </c>
      <c r="J19" s="4">
        <f t="shared" si="3"/>
        <v>36</v>
      </c>
      <c r="K19" s="4">
        <v>8</v>
      </c>
      <c r="L19" s="4">
        <v>14</v>
      </c>
      <c r="M19" s="4">
        <v>14</v>
      </c>
      <c r="N19" s="4">
        <v>27</v>
      </c>
      <c r="O19" s="4">
        <v>41</v>
      </c>
      <c r="P19" s="7">
        <f t="shared" si="4"/>
        <v>-14</v>
      </c>
      <c r="Q19" s="4">
        <f t="shared" si="5"/>
        <v>38</v>
      </c>
      <c r="R19" s="2">
        <f t="shared" si="6"/>
        <v>378627</v>
      </c>
      <c r="S19" s="8" t="str">
        <f t="shared" si="7"/>
        <v/>
      </c>
      <c r="T19" s="5">
        <f t="shared" si="8"/>
        <v>0</v>
      </c>
      <c r="U19" s="5" t="s">
        <v>4</v>
      </c>
      <c r="V19" s="5">
        <f t="shared" si="9"/>
        <v>0</v>
      </c>
      <c r="W19" s="4" t="str">
        <f t="shared" si="10"/>
        <v>千葉</v>
      </c>
      <c r="X19" s="9" t="str">
        <f t="shared" si="11"/>
        <v>未</v>
      </c>
      <c r="Y19" s="9">
        <f t="shared" si="12"/>
        <v>38</v>
      </c>
      <c r="Z19" s="10">
        <f t="shared" si="13"/>
        <v>-14</v>
      </c>
      <c r="AA19" s="11">
        <f t="shared" si="14"/>
        <v>27</v>
      </c>
      <c r="AB19" s="2">
        <f t="shared" si="15"/>
        <v>378626.85</v>
      </c>
      <c r="AC19" s="2">
        <f t="shared" si="16"/>
        <v>16</v>
      </c>
      <c r="AD19" s="2" t="str">
        <f t="shared" si="17"/>
        <v>大分</v>
      </c>
      <c r="AE19" s="2">
        <v>16</v>
      </c>
      <c r="AF19" s="12">
        <f t="shared" si="18"/>
        <v>16</v>
      </c>
      <c r="AG19" s="4" t="str">
        <f t="shared" si="19"/>
        <v>大分</v>
      </c>
      <c r="AH19" s="4">
        <f t="shared" si="20"/>
        <v>38</v>
      </c>
      <c r="AI19" s="7">
        <f t="shared" si="21"/>
        <v>-14</v>
      </c>
      <c r="AJ19" s="4">
        <f t="shared" si="22"/>
        <v>27</v>
      </c>
      <c r="AK19" s="2">
        <f t="shared" si="23"/>
        <v>378627</v>
      </c>
    </row>
    <row r="20" spans="1:37">
      <c r="H20" s="4">
        <f t="shared" si="2"/>
        <v>17</v>
      </c>
      <c r="I20" s="4" t="s">
        <v>18</v>
      </c>
      <c r="J20" s="4">
        <f t="shared" si="3"/>
        <v>36</v>
      </c>
      <c r="K20" s="4">
        <v>9</v>
      </c>
      <c r="L20" s="4">
        <v>8</v>
      </c>
      <c r="M20" s="4">
        <v>19</v>
      </c>
      <c r="N20" s="4">
        <v>40</v>
      </c>
      <c r="O20" s="4">
        <v>56</v>
      </c>
      <c r="P20" s="7">
        <f t="shared" si="4"/>
        <v>-16</v>
      </c>
      <c r="Q20" s="4">
        <f t="shared" si="5"/>
        <v>35</v>
      </c>
      <c r="R20" s="2">
        <f t="shared" si="6"/>
        <v>348440</v>
      </c>
      <c r="S20" s="8" t="str">
        <f t="shared" si="7"/>
        <v/>
      </c>
      <c r="T20" s="5">
        <f t="shared" si="8"/>
        <v>0</v>
      </c>
      <c r="U20" s="5" t="s">
        <v>4</v>
      </c>
      <c r="V20" s="5">
        <f t="shared" si="9"/>
        <v>0</v>
      </c>
      <c r="W20" s="4" t="str">
        <f t="shared" si="10"/>
        <v>愛媛</v>
      </c>
      <c r="X20" s="9" t="str">
        <f t="shared" si="11"/>
        <v>未</v>
      </c>
      <c r="Y20" s="9">
        <f t="shared" si="12"/>
        <v>35</v>
      </c>
      <c r="Z20" s="10">
        <f t="shared" si="13"/>
        <v>-16</v>
      </c>
      <c r="AA20" s="11">
        <f t="shared" si="14"/>
        <v>40</v>
      </c>
      <c r="AB20" s="2">
        <f t="shared" si="15"/>
        <v>348439.84</v>
      </c>
      <c r="AC20" s="2">
        <f t="shared" si="16"/>
        <v>17</v>
      </c>
      <c r="AD20" s="2" t="str">
        <f t="shared" si="17"/>
        <v>熊本</v>
      </c>
      <c r="AE20" s="2">
        <v>17</v>
      </c>
      <c r="AF20" s="12">
        <f t="shared" si="18"/>
        <v>17</v>
      </c>
      <c r="AG20" s="4" t="str">
        <f t="shared" si="19"/>
        <v>熊本</v>
      </c>
      <c r="AH20" s="4">
        <f t="shared" si="20"/>
        <v>35</v>
      </c>
      <c r="AI20" s="7">
        <f t="shared" si="21"/>
        <v>-16</v>
      </c>
      <c r="AJ20" s="4">
        <f t="shared" si="22"/>
        <v>40</v>
      </c>
      <c r="AK20" s="2">
        <f t="shared" si="23"/>
        <v>348440</v>
      </c>
    </row>
    <row r="21" spans="1:37">
      <c r="H21" s="4">
        <f t="shared" si="2"/>
        <v>18</v>
      </c>
      <c r="I21" s="4" t="s">
        <v>13</v>
      </c>
      <c r="J21" s="4">
        <f t="shared" si="3"/>
        <v>36</v>
      </c>
      <c r="K21" s="4">
        <v>6</v>
      </c>
      <c r="L21" s="4">
        <v>14</v>
      </c>
      <c r="M21" s="4">
        <v>16</v>
      </c>
      <c r="N21" s="4">
        <v>33</v>
      </c>
      <c r="O21" s="4">
        <v>45</v>
      </c>
      <c r="P21" s="7">
        <f t="shared" si="4"/>
        <v>-12</v>
      </c>
      <c r="Q21" s="4">
        <f t="shared" si="5"/>
        <v>32</v>
      </c>
      <c r="R21" s="2">
        <f t="shared" si="6"/>
        <v>318833</v>
      </c>
      <c r="S21" s="8" t="str">
        <f t="shared" si="7"/>
        <v/>
      </c>
      <c r="T21" s="5">
        <f t="shared" si="8"/>
        <v>0</v>
      </c>
      <c r="U21" s="5" t="s">
        <v>4</v>
      </c>
      <c r="V21" s="5">
        <f t="shared" si="9"/>
        <v>0</v>
      </c>
      <c r="W21" s="4" t="str">
        <f t="shared" si="10"/>
        <v>いわき</v>
      </c>
      <c r="X21" s="9" t="str">
        <f t="shared" si="11"/>
        <v>未</v>
      </c>
      <c r="Y21" s="9">
        <f t="shared" si="12"/>
        <v>32</v>
      </c>
      <c r="Z21" s="10">
        <f t="shared" si="13"/>
        <v>-12</v>
      </c>
      <c r="AA21" s="11">
        <f t="shared" si="14"/>
        <v>33</v>
      </c>
      <c r="AB21" s="2">
        <f t="shared" si="15"/>
        <v>318832.83</v>
      </c>
      <c r="AC21" s="2">
        <f t="shared" si="16"/>
        <v>18</v>
      </c>
      <c r="AD21" s="2" t="str">
        <f t="shared" si="17"/>
        <v>山口</v>
      </c>
      <c r="AE21" s="2">
        <v>18</v>
      </c>
      <c r="AF21" s="12">
        <f t="shared" si="18"/>
        <v>18</v>
      </c>
      <c r="AG21" s="4" t="str">
        <f t="shared" si="19"/>
        <v>山口</v>
      </c>
      <c r="AH21" s="4">
        <f t="shared" si="20"/>
        <v>32</v>
      </c>
      <c r="AI21" s="7">
        <f t="shared" si="21"/>
        <v>-12</v>
      </c>
      <c r="AJ21" s="4">
        <f t="shared" si="22"/>
        <v>33</v>
      </c>
      <c r="AK21" s="2">
        <f t="shared" si="23"/>
        <v>318833</v>
      </c>
    </row>
    <row r="22" spans="1:37">
      <c r="H22" s="4">
        <f t="shared" si="2"/>
        <v>19</v>
      </c>
      <c r="I22" s="4" t="s">
        <v>11</v>
      </c>
      <c r="J22" s="4">
        <f t="shared" si="3"/>
        <v>36</v>
      </c>
      <c r="K22" s="4">
        <v>7</v>
      </c>
      <c r="L22" s="4">
        <v>10</v>
      </c>
      <c r="M22" s="4">
        <v>19</v>
      </c>
      <c r="N22" s="4">
        <v>29</v>
      </c>
      <c r="O22" s="4">
        <v>48</v>
      </c>
      <c r="P22" s="7">
        <f t="shared" si="4"/>
        <v>-19</v>
      </c>
      <c r="Q22" s="4">
        <f t="shared" si="5"/>
        <v>31</v>
      </c>
      <c r="R22" s="2">
        <f t="shared" si="6"/>
        <v>308129</v>
      </c>
      <c r="S22" s="8" t="str">
        <f t="shared" si="7"/>
        <v/>
      </c>
      <c r="T22" s="5">
        <f t="shared" si="8"/>
        <v>0</v>
      </c>
      <c r="U22" s="5" t="s">
        <v>4</v>
      </c>
      <c r="V22" s="5">
        <f t="shared" si="9"/>
        <v>0</v>
      </c>
      <c r="W22" s="4" t="str">
        <f t="shared" si="10"/>
        <v>甲府</v>
      </c>
      <c r="X22" s="9" t="str">
        <f t="shared" si="11"/>
        <v>未</v>
      </c>
      <c r="Y22" s="9">
        <f t="shared" si="12"/>
        <v>31</v>
      </c>
      <c r="Z22" s="10">
        <f t="shared" si="13"/>
        <v>-19</v>
      </c>
      <c r="AA22" s="11">
        <f t="shared" si="14"/>
        <v>29</v>
      </c>
      <c r="AB22" s="2">
        <f t="shared" si="15"/>
        <v>308128.82</v>
      </c>
      <c r="AC22" s="2">
        <f t="shared" si="16"/>
        <v>19</v>
      </c>
      <c r="AD22" s="2" t="str">
        <f t="shared" si="17"/>
        <v>富山</v>
      </c>
      <c r="AE22" s="2">
        <v>19</v>
      </c>
      <c r="AF22" s="12">
        <f t="shared" si="18"/>
        <v>19</v>
      </c>
      <c r="AG22" s="4" t="str">
        <f t="shared" si="19"/>
        <v>富山</v>
      </c>
      <c r="AH22" s="4">
        <f t="shared" si="20"/>
        <v>31</v>
      </c>
      <c r="AI22" s="7">
        <f t="shared" si="21"/>
        <v>-19</v>
      </c>
      <c r="AJ22" s="4">
        <f t="shared" si="22"/>
        <v>29</v>
      </c>
      <c r="AK22" s="2">
        <f t="shared" si="23"/>
        <v>308129</v>
      </c>
    </row>
    <row r="23" spans="1:37">
      <c r="H23" s="4">
        <f t="shared" si="2"/>
        <v>20</v>
      </c>
      <c r="I23" s="4" t="s">
        <v>7</v>
      </c>
      <c r="J23" s="4">
        <f t="shared" si="3"/>
        <v>36</v>
      </c>
      <c r="K23" s="4">
        <v>3</v>
      </c>
      <c r="L23" s="4">
        <v>12</v>
      </c>
      <c r="M23" s="4">
        <v>21</v>
      </c>
      <c r="N23" s="4">
        <v>34</v>
      </c>
      <c r="O23" s="4">
        <v>67</v>
      </c>
      <c r="P23" s="7">
        <f t="shared" si="4"/>
        <v>-33</v>
      </c>
      <c r="Q23" s="4">
        <f t="shared" si="5"/>
        <v>21</v>
      </c>
      <c r="R23" s="2">
        <f t="shared" si="6"/>
        <v>206734</v>
      </c>
      <c r="S23" s="8" t="str">
        <f t="shared" si="7"/>
        <v/>
      </c>
      <c r="T23" s="5">
        <f t="shared" si="8"/>
        <v>0</v>
      </c>
      <c r="U23" s="5" t="s">
        <v>4</v>
      </c>
      <c r="V23" s="5">
        <f t="shared" si="9"/>
        <v>0</v>
      </c>
      <c r="W23" s="4" t="str">
        <f t="shared" si="10"/>
        <v>熊本</v>
      </c>
      <c r="X23" s="9" t="str">
        <f t="shared" si="11"/>
        <v>未</v>
      </c>
      <c r="Y23" s="9">
        <f t="shared" si="12"/>
        <v>21</v>
      </c>
      <c r="Z23" s="10">
        <f t="shared" si="13"/>
        <v>-33</v>
      </c>
      <c r="AA23" s="11">
        <f t="shared" si="14"/>
        <v>34</v>
      </c>
      <c r="AB23" s="2">
        <f t="shared" si="15"/>
        <v>206733.81</v>
      </c>
      <c r="AC23" s="2">
        <f t="shared" si="16"/>
        <v>20</v>
      </c>
      <c r="AD23" s="2" t="str">
        <f t="shared" si="17"/>
        <v>愛媛</v>
      </c>
      <c r="AE23" s="2">
        <v>20</v>
      </c>
      <c r="AF23" s="12">
        <f t="shared" si="18"/>
        <v>20</v>
      </c>
      <c r="AG23" s="4" t="str">
        <f t="shared" si="19"/>
        <v>愛媛</v>
      </c>
      <c r="AH23" s="4">
        <f t="shared" si="20"/>
        <v>21</v>
      </c>
      <c r="AI23" s="7">
        <f t="shared" si="21"/>
        <v>-33</v>
      </c>
      <c r="AJ23" s="4">
        <f t="shared" si="22"/>
        <v>34</v>
      </c>
      <c r="AK23" s="2">
        <f t="shared" si="23"/>
        <v>206734</v>
      </c>
    </row>
    <row r="25" spans="1:37">
      <c r="B25" t="s">
        <v>2</v>
      </c>
    </row>
    <row r="26" spans="1:37">
      <c r="B26" s="3" t="s">
        <v>47</v>
      </c>
      <c r="C26" s="3"/>
      <c r="D26" s="3"/>
      <c r="E26" s="3"/>
      <c r="F26" s="3"/>
      <c r="H26" s="6" t="s">
        <v>35</v>
      </c>
      <c r="I26" s="6" t="s">
        <v>36</v>
      </c>
      <c r="J26" s="6" t="s">
        <v>39</v>
      </c>
      <c r="K26" s="6" t="s">
        <v>41</v>
      </c>
      <c r="L26" s="6" t="s">
        <v>43</v>
      </c>
      <c r="M26" s="6" t="s">
        <v>44</v>
      </c>
      <c r="N26" s="6" t="s">
        <v>38</v>
      </c>
      <c r="O26" s="6" t="s">
        <v>46</v>
      </c>
      <c r="P26" s="6" t="s">
        <v>30</v>
      </c>
      <c r="Q26" s="6" t="s">
        <v>42</v>
      </c>
      <c r="AF26" s="6" t="s">
        <v>35</v>
      </c>
      <c r="AG26" s="6" t="s">
        <v>26</v>
      </c>
      <c r="AH26" s="6" t="s">
        <v>42</v>
      </c>
      <c r="AI26" s="6" t="s">
        <v>30</v>
      </c>
      <c r="AJ26" s="6" t="s">
        <v>31</v>
      </c>
    </row>
    <row r="27" spans="1:37">
      <c r="A27" s="2" t="str">
        <f t="shared" ref="A27:A36" si="24">F27</f>
        <v>愛媛</v>
      </c>
      <c r="B27" s="4" t="s">
        <v>6</v>
      </c>
      <c r="C27" s="5"/>
      <c r="D27" s="5" t="s">
        <v>4</v>
      </c>
      <c r="E27" s="5"/>
      <c r="F27" s="4" t="s">
        <v>7</v>
      </c>
      <c r="G27" s="2" t="str">
        <f t="shared" ref="G27:G36" si="25">IF(ISBLANK(C27),"未","")</f>
        <v>未</v>
      </c>
      <c r="H27" s="4">
        <f t="shared" ref="H27:H46" si="26">RANK(R27,R$27:R$46)</f>
        <v>1</v>
      </c>
      <c r="I27" s="4" t="str">
        <f t="shared" ref="I27:I46" si="27">AG4</f>
        <v>水戸</v>
      </c>
      <c r="J27" s="4">
        <f t="shared" ref="J27:J46" si="28">SUM(K27:M27)</f>
        <v>36</v>
      </c>
      <c r="K27" s="4">
        <f t="shared" ref="K27:K46" si="29">VLOOKUP(I27,I$4:Q$23,3)+IF(VLOOKUP(I27,I$4:S$23,11,FALSE)="○",1,0)</f>
        <v>19</v>
      </c>
      <c r="L27" s="4">
        <f t="shared" ref="L27:L46" si="30">VLOOKUP(I27,I$4:Q$23,4)+IF(VLOOKUP(I27,I$4:S$23,11,FALSE)="△",1,0)</f>
        <v>10</v>
      </c>
      <c r="M27" s="4">
        <f t="shared" ref="M27:M46" si="31">VLOOKUP(I27,I$4:Q$23,5)+IF(VLOOKUP(I27,I$4:S$23,11,FALSE)="●",1,0)</f>
        <v>7</v>
      </c>
      <c r="N27" s="4">
        <f t="shared" ref="N27:N46" si="32">VLOOKUP(I27,I$4:Q$23,6)+VLOOKUP(I27,I$4:T$23,12,FALSE)</f>
        <v>52</v>
      </c>
      <c r="O27" s="4">
        <f t="shared" ref="O27:O46" si="33">VLOOKUP(I27,I$4:Q$23,7)+VLOOKUP(I27,I$4:V$23,14,FALSE)</f>
        <v>32</v>
      </c>
      <c r="P27" s="7">
        <f t="shared" ref="P27:P46" si="34">N27-O27</f>
        <v>20</v>
      </c>
      <c r="Q27" s="4">
        <f t="shared" ref="Q27:Q46" si="35">K27*3+L27</f>
        <v>67</v>
      </c>
      <c r="R27" s="2">
        <f t="shared" ref="R27:R46" si="36">Q27*10000+P27*100+N27</f>
        <v>672052</v>
      </c>
      <c r="S27" s="8" t="str">
        <f t="shared" ref="S27:S46" si="37">IF(X27="未","",IF(T27&gt;V27,"○",IF(T27=V27,"△","●")))</f>
        <v/>
      </c>
      <c r="T27" s="5">
        <f t="shared" ref="T27:T46" si="38">IF(COUNTIF($B$27:$B$36,I27),VLOOKUP(I27,$B$27:$G$36,2,FALSE),VLOOKUP(I27,$A$27:$G$36,5,FALSE))</f>
        <v>0</v>
      </c>
      <c r="U27" s="5" t="s">
        <v>4</v>
      </c>
      <c r="V27" s="5">
        <f t="shared" ref="V27:V46" si="39">IF(COUNTIF($B$27:$B$36,I27),VLOOKUP(I27,$B$27:$G$36,4,FALSE),VLOOKUP(I27,$A$27:$G$36,3,FALSE))</f>
        <v>0</v>
      </c>
      <c r="W27" s="4" t="str">
        <f t="shared" ref="W27:W46" si="40">IF(COUNTIF($B$27:$B$36,I27),VLOOKUP(I27,$B$27:$G$36,5,FALSE),VLOOKUP(I27,$A$27:$G$36,2,FALSE))</f>
        <v>大分</v>
      </c>
      <c r="X27" s="9" t="str">
        <f t="shared" ref="X27:X46" si="41">IF(COUNTIF($B$27:$B$36,I27),VLOOKUP(I27,$B$27:$G$36,6,FALSE),VLOOKUP(I27,$A$27:$G$36,7,FALSE))</f>
        <v>未</v>
      </c>
      <c r="Y27" s="9">
        <f t="shared" ref="Y27:Y46" si="42">Q27+IF(S27="○",3,IF(S27="△",1,0))</f>
        <v>67</v>
      </c>
      <c r="Z27" s="10">
        <f t="shared" ref="Z27:Z46" si="43">P27+T27-V27</f>
        <v>20</v>
      </c>
      <c r="AA27" s="11">
        <f t="shared" ref="AA27:AA46" si="44">N27+T27</f>
        <v>52</v>
      </c>
      <c r="AB27" s="2">
        <f t="shared" ref="AB27:AB46" si="45">Y27*10000+Z27*100+AA27-(ROW(I27)-ROW(I$27))*0.01</f>
        <v>672052</v>
      </c>
      <c r="AC27" s="2">
        <f t="shared" ref="AC27:AC46" si="46">RANK(AB27,AB$27:AB$46)</f>
        <v>1</v>
      </c>
      <c r="AD27" s="2" t="str">
        <f t="shared" ref="AD27:AD46" si="47">I27</f>
        <v>水戸</v>
      </c>
      <c r="AE27" s="2">
        <v>1</v>
      </c>
      <c r="AF27" s="12">
        <f t="shared" ref="AF27:AF46" si="48">RANK(AK27,AK$27:AK$46)</f>
        <v>1</v>
      </c>
      <c r="AG27" s="4" t="str">
        <f t="shared" ref="AG27:AG46" si="49">VLOOKUP(AE27,AC$27:AD$46,2,FALSE)</f>
        <v>水戸</v>
      </c>
      <c r="AH27" s="4">
        <f t="shared" ref="AH27:AH46" si="50">VLOOKUP(AG27,I$27:AB$46,17,FALSE)</f>
        <v>67</v>
      </c>
      <c r="AI27" s="7">
        <f t="shared" ref="AI27:AI46" si="51">VLOOKUP(AG27,I$27:AB$46,18,FALSE)</f>
        <v>20</v>
      </c>
      <c r="AJ27" s="4">
        <f t="shared" ref="AJ27:AJ46" si="52">VLOOKUP(AG27,I$27:AB$46,19,FALSE)</f>
        <v>52</v>
      </c>
      <c r="AK27" s="2">
        <f t="shared" ref="AK27:AK46" si="53">AH27*10000+AI27*100+AJ27</f>
        <v>672052</v>
      </c>
    </row>
    <row r="28" spans="1:37">
      <c r="A28" s="2" t="str">
        <f t="shared" si="24"/>
        <v>いわき</v>
      </c>
      <c r="B28" s="4" t="s">
        <v>14</v>
      </c>
      <c r="C28" s="5"/>
      <c r="D28" s="5" t="s">
        <v>4</v>
      </c>
      <c r="E28" s="5"/>
      <c r="F28" s="4" t="s">
        <v>34</v>
      </c>
      <c r="G28" s="2" t="str">
        <f t="shared" si="25"/>
        <v>未</v>
      </c>
      <c r="H28" s="4">
        <f t="shared" si="26"/>
        <v>2</v>
      </c>
      <c r="I28" s="4" t="str">
        <f t="shared" si="27"/>
        <v>長崎</v>
      </c>
      <c r="J28" s="4">
        <f t="shared" si="28"/>
        <v>36</v>
      </c>
      <c r="K28" s="4">
        <f t="shared" si="29"/>
        <v>18</v>
      </c>
      <c r="L28" s="4">
        <f t="shared" si="30"/>
        <v>12</v>
      </c>
      <c r="M28" s="4">
        <f t="shared" si="31"/>
        <v>6</v>
      </c>
      <c r="N28" s="4">
        <f t="shared" si="32"/>
        <v>60</v>
      </c>
      <c r="O28" s="4">
        <f t="shared" si="33"/>
        <v>42</v>
      </c>
      <c r="P28" s="7">
        <f t="shared" si="34"/>
        <v>18</v>
      </c>
      <c r="Q28" s="4">
        <f t="shared" si="35"/>
        <v>66</v>
      </c>
      <c r="R28" s="2">
        <f t="shared" si="36"/>
        <v>661860</v>
      </c>
      <c r="S28" s="8" t="str">
        <f t="shared" si="37"/>
        <v/>
      </c>
      <c r="T28" s="5">
        <f t="shared" si="38"/>
        <v>0</v>
      </c>
      <c r="U28" s="5" t="s">
        <v>4</v>
      </c>
      <c r="V28" s="5">
        <f t="shared" si="39"/>
        <v>0</v>
      </c>
      <c r="W28" s="4" t="str">
        <f t="shared" si="40"/>
        <v>徳島</v>
      </c>
      <c r="X28" s="9" t="str">
        <f t="shared" si="41"/>
        <v>未</v>
      </c>
      <c r="Y28" s="9">
        <f t="shared" si="42"/>
        <v>66</v>
      </c>
      <c r="Z28" s="10">
        <f t="shared" si="43"/>
        <v>18</v>
      </c>
      <c r="AA28" s="11">
        <f t="shared" si="44"/>
        <v>60</v>
      </c>
      <c r="AB28" s="2">
        <f t="shared" si="45"/>
        <v>661859.99</v>
      </c>
      <c r="AC28" s="2">
        <f t="shared" si="46"/>
        <v>2</v>
      </c>
      <c r="AD28" s="2" t="str">
        <f t="shared" si="47"/>
        <v>長崎</v>
      </c>
      <c r="AE28" s="2">
        <v>2</v>
      </c>
      <c r="AF28" s="12">
        <f t="shared" si="48"/>
        <v>2</v>
      </c>
      <c r="AG28" s="4" t="str">
        <f t="shared" si="49"/>
        <v>長崎</v>
      </c>
      <c r="AH28" s="4">
        <f t="shared" si="50"/>
        <v>66</v>
      </c>
      <c r="AI28" s="7">
        <f t="shared" si="51"/>
        <v>18</v>
      </c>
      <c r="AJ28" s="4">
        <f t="shared" si="52"/>
        <v>60</v>
      </c>
      <c r="AK28" s="2">
        <f t="shared" si="53"/>
        <v>661860</v>
      </c>
    </row>
    <row r="29" spans="1:37">
      <c r="A29" s="2" t="str">
        <f t="shared" si="24"/>
        <v>藤枝</v>
      </c>
      <c r="B29" s="4" t="s">
        <v>25</v>
      </c>
      <c r="C29" s="5"/>
      <c r="D29" s="5" t="s">
        <v>4</v>
      </c>
      <c r="E29" s="5"/>
      <c r="F29" s="4" t="s">
        <v>24</v>
      </c>
      <c r="G29" s="2" t="str">
        <f t="shared" si="25"/>
        <v>未</v>
      </c>
      <c r="H29" s="4">
        <f t="shared" si="26"/>
        <v>3</v>
      </c>
      <c r="I29" s="4" t="str">
        <f t="shared" si="27"/>
        <v>大宮</v>
      </c>
      <c r="J29" s="4">
        <f t="shared" si="28"/>
        <v>36</v>
      </c>
      <c r="K29" s="4">
        <f t="shared" si="29"/>
        <v>18</v>
      </c>
      <c r="L29" s="4">
        <f t="shared" si="30"/>
        <v>9</v>
      </c>
      <c r="M29" s="4">
        <f t="shared" si="31"/>
        <v>9</v>
      </c>
      <c r="N29" s="4">
        <f t="shared" si="32"/>
        <v>57</v>
      </c>
      <c r="O29" s="4">
        <f t="shared" si="33"/>
        <v>34</v>
      </c>
      <c r="P29" s="7">
        <f t="shared" si="34"/>
        <v>23</v>
      </c>
      <c r="Q29" s="4">
        <f t="shared" si="35"/>
        <v>63</v>
      </c>
      <c r="R29" s="2">
        <f t="shared" si="36"/>
        <v>632357</v>
      </c>
      <c r="S29" s="8" t="str">
        <f t="shared" si="37"/>
        <v/>
      </c>
      <c r="T29" s="5">
        <f t="shared" si="38"/>
        <v>0</v>
      </c>
      <c r="U29" s="5" t="s">
        <v>4</v>
      </c>
      <c r="V29" s="5">
        <f t="shared" si="39"/>
        <v>0</v>
      </c>
      <c r="W29" s="4" t="str">
        <f t="shared" si="40"/>
        <v>山口</v>
      </c>
      <c r="X29" s="9" t="str">
        <f t="shared" si="41"/>
        <v>未</v>
      </c>
      <c r="Y29" s="9">
        <f t="shared" si="42"/>
        <v>63</v>
      </c>
      <c r="Z29" s="10">
        <f t="shared" si="43"/>
        <v>23</v>
      </c>
      <c r="AA29" s="11">
        <f t="shared" si="44"/>
        <v>57</v>
      </c>
      <c r="AB29" s="2">
        <f t="shared" si="45"/>
        <v>632356.98</v>
      </c>
      <c r="AC29" s="2">
        <f t="shared" si="46"/>
        <v>3</v>
      </c>
      <c r="AD29" s="2" t="str">
        <f t="shared" si="47"/>
        <v>大宮</v>
      </c>
      <c r="AE29" s="2">
        <v>3</v>
      </c>
      <c r="AF29" s="12">
        <f t="shared" si="48"/>
        <v>3</v>
      </c>
      <c r="AG29" s="4" t="str">
        <f t="shared" si="49"/>
        <v>大宮</v>
      </c>
      <c r="AH29" s="4">
        <f t="shared" si="50"/>
        <v>63</v>
      </c>
      <c r="AI29" s="7">
        <f t="shared" si="51"/>
        <v>23</v>
      </c>
      <c r="AJ29" s="4">
        <f t="shared" si="52"/>
        <v>57</v>
      </c>
      <c r="AK29" s="2">
        <f t="shared" si="53"/>
        <v>632357</v>
      </c>
    </row>
    <row r="30" spans="1:37">
      <c r="A30" s="2" t="str">
        <f t="shared" si="24"/>
        <v>大分</v>
      </c>
      <c r="B30" s="4" t="s">
        <v>17</v>
      </c>
      <c r="C30" s="5"/>
      <c r="D30" s="5" t="s">
        <v>4</v>
      </c>
      <c r="E30" s="5"/>
      <c r="F30" s="4" t="s">
        <v>3</v>
      </c>
      <c r="G30" s="2" t="str">
        <f t="shared" si="25"/>
        <v>未</v>
      </c>
      <c r="H30" s="4">
        <f t="shared" si="26"/>
        <v>4</v>
      </c>
      <c r="I30" s="4" t="str">
        <f t="shared" si="27"/>
        <v>千葉</v>
      </c>
      <c r="J30" s="4">
        <f t="shared" si="28"/>
        <v>36</v>
      </c>
      <c r="K30" s="4">
        <f t="shared" si="29"/>
        <v>18</v>
      </c>
      <c r="L30" s="4">
        <f t="shared" si="30"/>
        <v>9</v>
      </c>
      <c r="M30" s="4">
        <f t="shared" si="31"/>
        <v>9</v>
      </c>
      <c r="N30" s="4">
        <f t="shared" si="32"/>
        <v>50</v>
      </c>
      <c r="O30" s="4">
        <f t="shared" si="33"/>
        <v>34</v>
      </c>
      <c r="P30" s="7">
        <f t="shared" si="34"/>
        <v>16</v>
      </c>
      <c r="Q30" s="4">
        <f t="shared" si="35"/>
        <v>63</v>
      </c>
      <c r="R30" s="2">
        <f t="shared" si="36"/>
        <v>631650</v>
      </c>
      <c r="S30" s="8" t="str">
        <f t="shared" si="37"/>
        <v/>
      </c>
      <c r="T30" s="5">
        <f t="shared" si="38"/>
        <v>0</v>
      </c>
      <c r="U30" s="5" t="s">
        <v>4</v>
      </c>
      <c r="V30" s="5">
        <f t="shared" si="39"/>
        <v>0</v>
      </c>
      <c r="W30" s="4" t="str">
        <f t="shared" si="40"/>
        <v>今治</v>
      </c>
      <c r="X30" s="9" t="str">
        <f t="shared" si="41"/>
        <v>未</v>
      </c>
      <c r="Y30" s="9">
        <f t="shared" si="42"/>
        <v>63</v>
      </c>
      <c r="Z30" s="10">
        <f t="shared" si="43"/>
        <v>16</v>
      </c>
      <c r="AA30" s="11">
        <f t="shared" si="44"/>
        <v>50</v>
      </c>
      <c r="AB30" s="2">
        <f t="shared" si="45"/>
        <v>631649.97</v>
      </c>
      <c r="AC30" s="2">
        <f t="shared" si="46"/>
        <v>4</v>
      </c>
      <c r="AD30" s="2" t="str">
        <f t="shared" si="47"/>
        <v>千葉</v>
      </c>
      <c r="AE30" s="2">
        <v>4</v>
      </c>
      <c r="AF30" s="12">
        <f t="shared" si="48"/>
        <v>4</v>
      </c>
      <c r="AG30" s="4" t="str">
        <f t="shared" si="49"/>
        <v>千葉</v>
      </c>
      <c r="AH30" s="4">
        <f t="shared" si="50"/>
        <v>63</v>
      </c>
      <c r="AI30" s="7">
        <f t="shared" si="51"/>
        <v>16</v>
      </c>
      <c r="AJ30" s="4">
        <f t="shared" si="52"/>
        <v>50</v>
      </c>
      <c r="AK30" s="2">
        <f t="shared" si="53"/>
        <v>631650</v>
      </c>
    </row>
    <row r="31" spans="1:37">
      <c r="A31" s="2" t="str">
        <f t="shared" si="24"/>
        <v>今治</v>
      </c>
      <c r="B31" s="4" t="s">
        <v>22</v>
      </c>
      <c r="C31" s="5"/>
      <c r="D31" s="5" t="s">
        <v>4</v>
      </c>
      <c r="E31" s="5"/>
      <c r="F31" s="4" t="s">
        <v>27</v>
      </c>
      <c r="G31" s="2" t="str">
        <f t="shared" si="25"/>
        <v>未</v>
      </c>
      <c r="H31" s="4">
        <f t="shared" si="26"/>
        <v>5</v>
      </c>
      <c r="I31" s="4" t="str">
        <f t="shared" si="27"/>
        <v>徳島</v>
      </c>
      <c r="J31" s="4">
        <f t="shared" si="28"/>
        <v>36</v>
      </c>
      <c r="K31" s="4">
        <f t="shared" si="29"/>
        <v>17</v>
      </c>
      <c r="L31" s="4">
        <f t="shared" si="30"/>
        <v>10</v>
      </c>
      <c r="M31" s="4">
        <f t="shared" si="31"/>
        <v>9</v>
      </c>
      <c r="N31" s="4">
        <f t="shared" si="32"/>
        <v>42</v>
      </c>
      <c r="O31" s="4">
        <f t="shared" si="33"/>
        <v>22</v>
      </c>
      <c r="P31" s="7">
        <f t="shared" si="34"/>
        <v>20</v>
      </c>
      <c r="Q31" s="4">
        <f t="shared" si="35"/>
        <v>61</v>
      </c>
      <c r="R31" s="2">
        <f t="shared" si="36"/>
        <v>612042</v>
      </c>
      <c r="S31" s="8" t="str">
        <f t="shared" si="37"/>
        <v/>
      </c>
      <c r="T31" s="5">
        <f t="shared" si="38"/>
        <v>0</v>
      </c>
      <c r="U31" s="5" t="s">
        <v>4</v>
      </c>
      <c r="V31" s="5">
        <f t="shared" si="39"/>
        <v>0</v>
      </c>
      <c r="W31" s="4" t="str">
        <f t="shared" si="40"/>
        <v>長崎</v>
      </c>
      <c r="X31" s="9" t="str">
        <f t="shared" si="41"/>
        <v>未</v>
      </c>
      <c r="Y31" s="9">
        <f t="shared" si="42"/>
        <v>61</v>
      </c>
      <c r="Z31" s="10">
        <f t="shared" si="43"/>
        <v>20</v>
      </c>
      <c r="AA31" s="11">
        <f t="shared" si="44"/>
        <v>42</v>
      </c>
      <c r="AB31" s="2">
        <f t="shared" si="45"/>
        <v>612041.96</v>
      </c>
      <c r="AC31" s="2">
        <f t="shared" si="46"/>
        <v>5</v>
      </c>
      <c r="AD31" s="2" t="str">
        <f t="shared" si="47"/>
        <v>徳島</v>
      </c>
      <c r="AE31" s="2">
        <v>5</v>
      </c>
      <c r="AF31" s="12">
        <f t="shared" si="48"/>
        <v>5</v>
      </c>
      <c r="AG31" s="4" t="str">
        <f t="shared" si="49"/>
        <v>徳島</v>
      </c>
      <c r="AH31" s="4">
        <f t="shared" si="50"/>
        <v>61</v>
      </c>
      <c r="AI31" s="7">
        <f t="shared" si="51"/>
        <v>20</v>
      </c>
      <c r="AJ31" s="4">
        <f t="shared" si="52"/>
        <v>42</v>
      </c>
      <c r="AK31" s="2">
        <f t="shared" si="53"/>
        <v>612042</v>
      </c>
    </row>
    <row r="32" spans="1:37">
      <c r="A32" s="2" t="str">
        <f t="shared" si="24"/>
        <v>秋田</v>
      </c>
      <c r="B32" s="4" t="s">
        <v>11</v>
      </c>
      <c r="C32" s="5"/>
      <c r="D32" s="5" t="s">
        <v>4</v>
      </c>
      <c r="E32" s="5"/>
      <c r="F32" s="4" t="s">
        <v>33</v>
      </c>
      <c r="G32" s="2" t="str">
        <f t="shared" si="25"/>
        <v>未</v>
      </c>
      <c r="H32" s="4">
        <f t="shared" si="26"/>
        <v>6</v>
      </c>
      <c r="I32" s="4" t="str">
        <f t="shared" si="27"/>
        <v>仙台</v>
      </c>
      <c r="J32" s="4">
        <f t="shared" si="28"/>
        <v>36</v>
      </c>
      <c r="K32" s="4">
        <f t="shared" si="29"/>
        <v>16</v>
      </c>
      <c r="L32" s="4">
        <f t="shared" si="30"/>
        <v>13</v>
      </c>
      <c r="M32" s="4">
        <f t="shared" si="31"/>
        <v>7</v>
      </c>
      <c r="N32" s="4">
        <f t="shared" si="32"/>
        <v>47</v>
      </c>
      <c r="O32" s="4">
        <f t="shared" si="33"/>
        <v>35</v>
      </c>
      <c r="P32" s="7">
        <f t="shared" si="34"/>
        <v>12</v>
      </c>
      <c r="Q32" s="4">
        <f t="shared" si="35"/>
        <v>61</v>
      </c>
      <c r="R32" s="2">
        <f t="shared" si="36"/>
        <v>611247</v>
      </c>
      <c r="S32" s="8" t="str">
        <f t="shared" si="37"/>
        <v/>
      </c>
      <c r="T32" s="5">
        <f t="shared" si="38"/>
        <v>0</v>
      </c>
      <c r="U32" s="5" t="s">
        <v>4</v>
      </c>
      <c r="V32" s="5">
        <f t="shared" si="39"/>
        <v>0</v>
      </c>
      <c r="W32" s="4" t="str">
        <f t="shared" si="40"/>
        <v>いわき</v>
      </c>
      <c r="X32" s="9" t="str">
        <f t="shared" si="41"/>
        <v>未</v>
      </c>
      <c r="Y32" s="9">
        <f t="shared" si="42"/>
        <v>61</v>
      </c>
      <c r="Z32" s="10">
        <f t="shared" si="43"/>
        <v>12</v>
      </c>
      <c r="AA32" s="11">
        <f t="shared" si="44"/>
        <v>47</v>
      </c>
      <c r="AB32" s="2">
        <f t="shared" si="45"/>
        <v>611246.94999999995</v>
      </c>
      <c r="AC32" s="2">
        <f t="shared" si="46"/>
        <v>6</v>
      </c>
      <c r="AD32" s="2" t="str">
        <f t="shared" si="47"/>
        <v>仙台</v>
      </c>
      <c r="AE32" s="2">
        <v>6</v>
      </c>
      <c r="AF32" s="12">
        <f t="shared" si="48"/>
        <v>6</v>
      </c>
      <c r="AG32" s="4" t="str">
        <f t="shared" si="49"/>
        <v>仙台</v>
      </c>
      <c r="AH32" s="4">
        <f t="shared" si="50"/>
        <v>61</v>
      </c>
      <c r="AI32" s="7">
        <f t="shared" si="51"/>
        <v>12</v>
      </c>
      <c r="AJ32" s="4">
        <f t="shared" si="52"/>
        <v>47</v>
      </c>
      <c r="AK32" s="2">
        <f t="shared" si="53"/>
        <v>611247</v>
      </c>
    </row>
    <row r="33" spans="1:37">
      <c r="A33" s="2" t="str">
        <f t="shared" si="24"/>
        <v>大宮</v>
      </c>
      <c r="B33" s="4" t="s">
        <v>13</v>
      </c>
      <c r="C33" s="5"/>
      <c r="D33" s="5" t="s">
        <v>4</v>
      </c>
      <c r="E33" s="5"/>
      <c r="F33" s="4" t="s">
        <v>8</v>
      </c>
      <c r="G33" s="2" t="str">
        <f t="shared" si="25"/>
        <v>未</v>
      </c>
      <c r="H33" s="4">
        <f t="shared" si="26"/>
        <v>7</v>
      </c>
      <c r="I33" s="4" t="str">
        <f t="shared" si="27"/>
        <v>磐田</v>
      </c>
      <c r="J33" s="4">
        <f t="shared" si="28"/>
        <v>36</v>
      </c>
      <c r="K33" s="4">
        <f t="shared" si="29"/>
        <v>18</v>
      </c>
      <c r="L33" s="4">
        <f t="shared" si="30"/>
        <v>6</v>
      </c>
      <c r="M33" s="4">
        <f t="shared" si="31"/>
        <v>12</v>
      </c>
      <c r="N33" s="4">
        <f t="shared" si="32"/>
        <v>55</v>
      </c>
      <c r="O33" s="4">
        <f t="shared" si="33"/>
        <v>48</v>
      </c>
      <c r="P33" s="7">
        <f t="shared" si="34"/>
        <v>7</v>
      </c>
      <c r="Q33" s="4">
        <f t="shared" si="35"/>
        <v>60</v>
      </c>
      <c r="R33" s="2">
        <f t="shared" si="36"/>
        <v>600755</v>
      </c>
      <c r="S33" s="8" t="str">
        <f t="shared" si="37"/>
        <v/>
      </c>
      <c r="T33" s="5">
        <f t="shared" si="38"/>
        <v>0</v>
      </c>
      <c r="U33" s="5" t="s">
        <v>4</v>
      </c>
      <c r="V33" s="5">
        <f t="shared" si="39"/>
        <v>0</v>
      </c>
      <c r="W33" s="4" t="str">
        <f t="shared" si="40"/>
        <v>鳥栖</v>
      </c>
      <c r="X33" s="9" t="str">
        <f t="shared" si="41"/>
        <v>未</v>
      </c>
      <c r="Y33" s="9">
        <f t="shared" si="42"/>
        <v>60</v>
      </c>
      <c r="Z33" s="10">
        <f t="shared" si="43"/>
        <v>7</v>
      </c>
      <c r="AA33" s="11">
        <f t="shared" si="44"/>
        <v>55</v>
      </c>
      <c r="AB33" s="2">
        <f t="shared" si="45"/>
        <v>600754.93999999994</v>
      </c>
      <c r="AC33" s="2">
        <f t="shared" si="46"/>
        <v>7</v>
      </c>
      <c r="AD33" s="2" t="str">
        <f t="shared" si="47"/>
        <v>磐田</v>
      </c>
      <c r="AE33" s="2">
        <v>7</v>
      </c>
      <c r="AF33" s="12">
        <f t="shared" si="48"/>
        <v>7</v>
      </c>
      <c r="AG33" s="4" t="str">
        <f t="shared" si="49"/>
        <v>磐田</v>
      </c>
      <c r="AH33" s="4">
        <f t="shared" si="50"/>
        <v>60</v>
      </c>
      <c r="AI33" s="7">
        <f t="shared" si="51"/>
        <v>7</v>
      </c>
      <c r="AJ33" s="4">
        <f t="shared" si="52"/>
        <v>55</v>
      </c>
      <c r="AK33" s="2">
        <f t="shared" si="53"/>
        <v>600755</v>
      </c>
    </row>
    <row r="34" spans="1:37">
      <c r="A34" s="2" t="str">
        <f t="shared" si="24"/>
        <v>長崎</v>
      </c>
      <c r="B34" s="4" t="s">
        <v>32</v>
      </c>
      <c r="C34" s="5"/>
      <c r="D34" s="5" t="s">
        <v>4</v>
      </c>
      <c r="E34" s="5"/>
      <c r="F34" s="4" t="s">
        <v>1</v>
      </c>
      <c r="G34" s="2" t="str">
        <f t="shared" si="25"/>
        <v>未</v>
      </c>
      <c r="H34" s="4">
        <f t="shared" si="26"/>
        <v>8</v>
      </c>
      <c r="I34" s="4" t="str">
        <f t="shared" si="27"/>
        <v>鳥栖</v>
      </c>
      <c r="J34" s="4">
        <f t="shared" si="28"/>
        <v>36</v>
      </c>
      <c r="K34" s="4">
        <f t="shared" si="29"/>
        <v>16</v>
      </c>
      <c r="L34" s="4">
        <f t="shared" si="30"/>
        <v>9</v>
      </c>
      <c r="M34" s="4">
        <f t="shared" si="31"/>
        <v>11</v>
      </c>
      <c r="N34" s="4">
        <f t="shared" si="32"/>
        <v>45</v>
      </c>
      <c r="O34" s="4">
        <f t="shared" si="33"/>
        <v>41</v>
      </c>
      <c r="P34" s="7">
        <f t="shared" si="34"/>
        <v>4</v>
      </c>
      <c r="Q34" s="4">
        <f t="shared" si="35"/>
        <v>57</v>
      </c>
      <c r="R34" s="2">
        <f t="shared" si="36"/>
        <v>570445</v>
      </c>
      <c r="S34" s="8" t="str">
        <f t="shared" si="37"/>
        <v/>
      </c>
      <c r="T34" s="5">
        <f t="shared" si="38"/>
        <v>0</v>
      </c>
      <c r="U34" s="5" t="s">
        <v>4</v>
      </c>
      <c r="V34" s="5">
        <f t="shared" si="39"/>
        <v>0</v>
      </c>
      <c r="W34" s="4" t="str">
        <f t="shared" si="40"/>
        <v>磐田</v>
      </c>
      <c r="X34" s="9" t="str">
        <f t="shared" si="41"/>
        <v>未</v>
      </c>
      <c r="Y34" s="9">
        <f t="shared" si="42"/>
        <v>57</v>
      </c>
      <c r="Z34" s="10">
        <f t="shared" si="43"/>
        <v>4</v>
      </c>
      <c r="AA34" s="11">
        <f t="shared" si="44"/>
        <v>45</v>
      </c>
      <c r="AB34" s="2">
        <f t="shared" si="45"/>
        <v>570444.93000000005</v>
      </c>
      <c r="AC34" s="2">
        <f t="shared" si="46"/>
        <v>8</v>
      </c>
      <c r="AD34" s="2" t="str">
        <f t="shared" si="47"/>
        <v>鳥栖</v>
      </c>
      <c r="AE34" s="2">
        <v>8</v>
      </c>
      <c r="AF34" s="12">
        <f t="shared" si="48"/>
        <v>8</v>
      </c>
      <c r="AG34" s="4" t="str">
        <f t="shared" si="49"/>
        <v>鳥栖</v>
      </c>
      <c r="AH34" s="4">
        <f t="shared" si="50"/>
        <v>57</v>
      </c>
      <c r="AI34" s="7">
        <f t="shared" si="51"/>
        <v>4</v>
      </c>
      <c r="AJ34" s="4">
        <f t="shared" si="52"/>
        <v>45</v>
      </c>
      <c r="AK34" s="2">
        <f t="shared" si="53"/>
        <v>570445</v>
      </c>
    </row>
    <row r="35" spans="1:37">
      <c r="A35" s="2" t="str">
        <f t="shared" si="24"/>
        <v>磐田</v>
      </c>
      <c r="B35" s="4" t="s">
        <v>12</v>
      </c>
      <c r="C35" s="5"/>
      <c r="D35" s="5" t="s">
        <v>4</v>
      </c>
      <c r="E35" s="5"/>
      <c r="F35" s="4" t="s">
        <v>19</v>
      </c>
      <c r="G35" s="2" t="str">
        <f t="shared" si="25"/>
        <v>未</v>
      </c>
      <c r="H35" s="4">
        <f t="shared" si="26"/>
        <v>9</v>
      </c>
      <c r="I35" s="4" t="str">
        <f t="shared" si="27"/>
        <v>いわき</v>
      </c>
      <c r="J35" s="4">
        <f t="shared" si="28"/>
        <v>36</v>
      </c>
      <c r="K35" s="4">
        <f t="shared" si="29"/>
        <v>14</v>
      </c>
      <c r="L35" s="4">
        <f t="shared" si="30"/>
        <v>10</v>
      </c>
      <c r="M35" s="4">
        <f t="shared" si="31"/>
        <v>12</v>
      </c>
      <c r="N35" s="4">
        <f t="shared" si="32"/>
        <v>54</v>
      </c>
      <c r="O35" s="4">
        <f t="shared" si="33"/>
        <v>44</v>
      </c>
      <c r="P35" s="7">
        <f t="shared" si="34"/>
        <v>10</v>
      </c>
      <c r="Q35" s="4">
        <f t="shared" si="35"/>
        <v>52</v>
      </c>
      <c r="R35" s="2">
        <f t="shared" si="36"/>
        <v>521054</v>
      </c>
      <c r="S35" s="8" t="str">
        <f t="shared" si="37"/>
        <v/>
      </c>
      <c r="T35" s="5">
        <f t="shared" si="38"/>
        <v>0</v>
      </c>
      <c r="U35" s="5" t="s">
        <v>4</v>
      </c>
      <c r="V35" s="5">
        <f t="shared" si="39"/>
        <v>0</v>
      </c>
      <c r="W35" s="4" t="str">
        <f t="shared" si="40"/>
        <v>仙台</v>
      </c>
      <c r="X35" s="9" t="str">
        <f t="shared" si="41"/>
        <v>未</v>
      </c>
      <c r="Y35" s="9">
        <f t="shared" si="42"/>
        <v>52</v>
      </c>
      <c r="Z35" s="10">
        <f t="shared" si="43"/>
        <v>10</v>
      </c>
      <c r="AA35" s="11">
        <f t="shared" si="44"/>
        <v>54</v>
      </c>
      <c r="AB35" s="2">
        <f t="shared" si="45"/>
        <v>521053.92</v>
      </c>
      <c r="AC35" s="2">
        <f t="shared" si="46"/>
        <v>9</v>
      </c>
      <c r="AD35" s="2" t="str">
        <f t="shared" si="47"/>
        <v>いわき</v>
      </c>
      <c r="AE35" s="2">
        <v>9</v>
      </c>
      <c r="AF35" s="12">
        <f t="shared" si="48"/>
        <v>9</v>
      </c>
      <c r="AG35" s="4" t="str">
        <f t="shared" si="49"/>
        <v>いわき</v>
      </c>
      <c r="AH35" s="4">
        <f t="shared" si="50"/>
        <v>52</v>
      </c>
      <c r="AI35" s="7">
        <f t="shared" si="51"/>
        <v>10</v>
      </c>
      <c r="AJ35" s="4">
        <f t="shared" si="52"/>
        <v>54</v>
      </c>
      <c r="AK35" s="2">
        <f t="shared" si="53"/>
        <v>521054</v>
      </c>
    </row>
    <row r="36" spans="1:37">
      <c r="A36" s="2" t="str">
        <f t="shared" si="24"/>
        <v>甲府</v>
      </c>
      <c r="B36" s="4" t="s">
        <v>18</v>
      </c>
      <c r="C36" s="5"/>
      <c r="D36" s="5" t="s">
        <v>4</v>
      </c>
      <c r="E36" s="5"/>
      <c r="F36" s="4" t="s">
        <v>0</v>
      </c>
      <c r="G36" s="2" t="str">
        <f t="shared" si="25"/>
        <v>未</v>
      </c>
      <c r="H36" s="4">
        <f t="shared" si="26"/>
        <v>10</v>
      </c>
      <c r="I36" s="4" t="str">
        <f t="shared" si="27"/>
        <v>今治</v>
      </c>
      <c r="J36" s="4">
        <f t="shared" si="28"/>
        <v>36</v>
      </c>
      <c r="K36" s="4">
        <f t="shared" si="29"/>
        <v>13</v>
      </c>
      <c r="L36" s="4">
        <f t="shared" si="30"/>
        <v>13</v>
      </c>
      <c r="M36" s="4">
        <f t="shared" si="31"/>
        <v>10</v>
      </c>
      <c r="N36" s="4">
        <f t="shared" si="32"/>
        <v>45</v>
      </c>
      <c r="O36" s="4">
        <f t="shared" si="33"/>
        <v>40</v>
      </c>
      <c r="P36" s="7">
        <f t="shared" si="34"/>
        <v>5</v>
      </c>
      <c r="Q36" s="4">
        <f t="shared" si="35"/>
        <v>52</v>
      </c>
      <c r="R36" s="2">
        <f t="shared" si="36"/>
        <v>520545</v>
      </c>
      <c r="S36" s="8" t="str">
        <f t="shared" si="37"/>
        <v/>
      </c>
      <c r="T36" s="5">
        <f t="shared" si="38"/>
        <v>0</v>
      </c>
      <c r="U36" s="5" t="s">
        <v>4</v>
      </c>
      <c r="V36" s="5">
        <f t="shared" si="39"/>
        <v>0</v>
      </c>
      <c r="W36" s="4" t="str">
        <f t="shared" si="40"/>
        <v>千葉</v>
      </c>
      <c r="X36" s="9" t="str">
        <f t="shared" si="41"/>
        <v>未</v>
      </c>
      <c r="Y36" s="9">
        <f t="shared" si="42"/>
        <v>52</v>
      </c>
      <c r="Z36" s="10">
        <f t="shared" si="43"/>
        <v>5</v>
      </c>
      <c r="AA36" s="11">
        <f t="shared" si="44"/>
        <v>45</v>
      </c>
      <c r="AB36" s="2">
        <f t="shared" si="45"/>
        <v>520544.91</v>
      </c>
      <c r="AC36" s="2">
        <f t="shared" si="46"/>
        <v>10</v>
      </c>
      <c r="AD36" s="2" t="str">
        <f t="shared" si="47"/>
        <v>今治</v>
      </c>
      <c r="AE36" s="2">
        <v>10</v>
      </c>
      <c r="AF36" s="12">
        <f t="shared" si="48"/>
        <v>10</v>
      </c>
      <c r="AG36" s="4" t="str">
        <f t="shared" si="49"/>
        <v>今治</v>
      </c>
      <c r="AH36" s="4">
        <f t="shared" si="50"/>
        <v>52</v>
      </c>
      <c r="AI36" s="7">
        <f t="shared" si="51"/>
        <v>5</v>
      </c>
      <c r="AJ36" s="4">
        <f t="shared" si="52"/>
        <v>45</v>
      </c>
      <c r="AK36" s="2">
        <f t="shared" si="53"/>
        <v>520545</v>
      </c>
    </row>
    <row r="37" spans="1:37">
      <c r="H37" s="4">
        <f t="shared" si="26"/>
        <v>11</v>
      </c>
      <c r="I37" s="4" t="str">
        <f t="shared" si="27"/>
        <v>山形</v>
      </c>
      <c r="J37" s="4">
        <f t="shared" si="28"/>
        <v>36</v>
      </c>
      <c r="K37" s="4">
        <f t="shared" si="29"/>
        <v>14</v>
      </c>
      <c r="L37" s="4">
        <f t="shared" si="30"/>
        <v>7</v>
      </c>
      <c r="M37" s="4">
        <f t="shared" si="31"/>
        <v>15</v>
      </c>
      <c r="N37" s="4">
        <f t="shared" si="32"/>
        <v>54</v>
      </c>
      <c r="O37" s="4">
        <f t="shared" si="33"/>
        <v>51</v>
      </c>
      <c r="P37" s="7">
        <f t="shared" si="34"/>
        <v>3</v>
      </c>
      <c r="Q37" s="4">
        <f t="shared" si="35"/>
        <v>49</v>
      </c>
      <c r="R37" s="2">
        <f t="shared" si="36"/>
        <v>490354</v>
      </c>
      <c r="S37" s="8" t="str">
        <f t="shared" si="37"/>
        <v/>
      </c>
      <c r="T37" s="5">
        <f t="shared" si="38"/>
        <v>0</v>
      </c>
      <c r="U37" s="5" t="s">
        <v>4</v>
      </c>
      <c r="V37" s="5">
        <f t="shared" si="39"/>
        <v>0</v>
      </c>
      <c r="W37" s="4" t="str">
        <f t="shared" si="40"/>
        <v>藤枝</v>
      </c>
      <c r="X37" s="9" t="str">
        <f t="shared" si="41"/>
        <v>未</v>
      </c>
      <c r="Y37" s="9">
        <f t="shared" si="42"/>
        <v>49</v>
      </c>
      <c r="Z37" s="10">
        <f t="shared" si="43"/>
        <v>3</v>
      </c>
      <c r="AA37" s="11">
        <f t="shared" si="44"/>
        <v>54</v>
      </c>
      <c r="AB37" s="2">
        <f t="shared" si="45"/>
        <v>490353.9</v>
      </c>
      <c r="AC37" s="2">
        <f t="shared" si="46"/>
        <v>11</v>
      </c>
      <c r="AD37" s="2" t="str">
        <f t="shared" si="47"/>
        <v>山形</v>
      </c>
      <c r="AE37" s="2">
        <v>11</v>
      </c>
      <c r="AF37" s="12">
        <f t="shared" si="48"/>
        <v>11</v>
      </c>
      <c r="AG37" s="4" t="str">
        <f t="shared" si="49"/>
        <v>山形</v>
      </c>
      <c r="AH37" s="4">
        <f t="shared" si="50"/>
        <v>49</v>
      </c>
      <c r="AI37" s="7">
        <f t="shared" si="51"/>
        <v>3</v>
      </c>
      <c r="AJ37" s="4">
        <f t="shared" si="52"/>
        <v>54</v>
      </c>
      <c r="AK37" s="2">
        <f t="shared" si="53"/>
        <v>490354</v>
      </c>
    </row>
    <row r="38" spans="1:37">
      <c r="H38" s="4">
        <f t="shared" si="26"/>
        <v>12</v>
      </c>
      <c r="I38" s="4" t="str">
        <f t="shared" si="27"/>
        <v>札幌</v>
      </c>
      <c r="J38" s="4">
        <f t="shared" si="28"/>
        <v>36</v>
      </c>
      <c r="K38" s="4">
        <f t="shared" si="29"/>
        <v>15</v>
      </c>
      <c r="L38" s="4">
        <f t="shared" si="30"/>
        <v>4</v>
      </c>
      <c r="M38" s="4">
        <f t="shared" si="31"/>
        <v>17</v>
      </c>
      <c r="N38" s="4">
        <f t="shared" si="32"/>
        <v>46</v>
      </c>
      <c r="O38" s="4">
        <f t="shared" si="33"/>
        <v>62</v>
      </c>
      <c r="P38" s="7">
        <f t="shared" si="34"/>
        <v>-16</v>
      </c>
      <c r="Q38" s="4">
        <f t="shared" si="35"/>
        <v>49</v>
      </c>
      <c r="R38" s="2">
        <f t="shared" si="36"/>
        <v>488446</v>
      </c>
      <c r="S38" s="8" t="str">
        <f t="shared" si="37"/>
        <v/>
      </c>
      <c r="T38" s="5">
        <f t="shared" si="38"/>
        <v>0</v>
      </c>
      <c r="U38" s="5" t="s">
        <v>4</v>
      </c>
      <c r="V38" s="5">
        <f t="shared" si="39"/>
        <v>0</v>
      </c>
      <c r="W38" s="4" t="str">
        <f t="shared" si="40"/>
        <v>愛媛</v>
      </c>
      <c r="X38" s="9" t="str">
        <f t="shared" si="41"/>
        <v>未</v>
      </c>
      <c r="Y38" s="9">
        <f t="shared" si="42"/>
        <v>49</v>
      </c>
      <c r="Z38" s="10">
        <f t="shared" si="43"/>
        <v>-16</v>
      </c>
      <c r="AA38" s="11">
        <f t="shared" si="44"/>
        <v>46</v>
      </c>
      <c r="AB38" s="2">
        <f t="shared" si="45"/>
        <v>488445.89</v>
      </c>
      <c r="AC38" s="2">
        <f t="shared" si="46"/>
        <v>12</v>
      </c>
      <c r="AD38" s="2" t="str">
        <f t="shared" si="47"/>
        <v>札幌</v>
      </c>
      <c r="AE38" s="2">
        <v>12</v>
      </c>
      <c r="AF38" s="12">
        <f t="shared" si="48"/>
        <v>12</v>
      </c>
      <c r="AG38" s="4" t="str">
        <f t="shared" si="49"/>
        <v>札幌</v>
      </c>
      <c r="AH38" s="4">
        <f t="shared" si="50"/>
        <v>49</v>
      </c>
      <c r="AI38" s="7">
        <f t="shared" si="51"/>
        <v>-16</v>
      </c>
      <c r="AJ38" s="4">
        <f t="shared" si="52"/>
        <v>46</v>
      </c>
      <c r="AK38" s="2">
        <f t="shared" si="53"/>
        <v>488446</v>
      </c>
    </row>
    <row r="39" spans="1:37">
      <c r="H39" s="4">
        <f t="shared" si="26"/>
        <v>13</v>
      </c>
      <c r="I39" s="4" t="str">
        <f t="shared" si="27"/>
        <v>甲府</v>
      </c>
      <c r="J39" s="4">
        <f t="shared" si="28"/>
        <v>36</v>
      </c>
      <c r="K39" s="4">
        <f t="shared" si="29"/>
        <v>11</v>
      </c>
      <c r="L39" s="4">
        <f t="shared" si="30"/>
        <v>10</v>
      </c>
      <c r="M39" s="4">
        <f t="shared" si="31"/>
        <v>15</v>
      </c>
      <c r="N39" s="4">
        <f t="shared" si="32"/>
        <v>37</v>
      </c>
      <c r="O39" s="4">
        <f t="shared" si="33"/>
        <v>44</v>
      </c>
      <c r="P39" s="7">
        <f t="shared" si="34"/>
        <v>-7</v>
      </c>
      <c r="Q39" s="4">
        <f t="shared" si="35"/>
        <v>43</v>
      </c>
      <c r="R39" s="2">
        <f t="shared" si="36"/>
        <v>429337</v>
      </c>
      <c r="S39" s="8" t="str">
        <f t="shared" si="37"/>
        <v/>
      </c>
      <c r="T39" s="5">
        <f t="shared" si="38"/>
        <v>0</v>
      </c>
      <c r="U39" s="5" t="s">
        <v>4</v>
      </c>
      <c r="V39" s="5">
        <f t="shared" si="39"/>
        <v>0</v>
      </c>
      <c r="W39" s="4" t="str">
        <f t="shared" si="40"/>
        <v>熊本</v>
      </c>
      <c r="X39" s="9" t="str">
        <f t="shared" si="41"/>
        <v>未</v>
      </c>
      <c r="Y39" s="9">
        <f t="shared" si="42"/>
        <v>43</v>
      </c>
      <c r="Z39" s="10">
        <f t="shared" si="43"/>
        <v>-7</v>
      </c>
      <c r="AA39" s="11">
        <f t="shared" si="44"/>
        <v>37</v>
      </c>
      <c r="AB39" s="2">
        <f t="shared" si="45"/>
        <v>429336.88</v>
      </c>
      <c r="AC39" s="2">
        <f t="shared" si="46"/>
        <v>13</v>
      </c>
      <c r="AD39" s="2" t="str">
        <f t="shared" si="47"/>
        <v>甲府</v>
      </c>
      <c r="AE39" s="2">
        <v>13</v>
      </c>
      <c r="AF39" s="12">
        <f t="shared" si="48"/>
        <v>13</v>
      </c>
      <c r="AG39" s="4" t="str">
        <f t="shared" si="49"/>
        <v>甲府</v>
      </c>
      <c r="AH39" s="4">
        <f t="shared" si="50"/>
        <v>43</v>
      </c>
      <c r="AI39" s="7">
        <f t="shared" si="51"/>
        <v>-7</v>
      </c>
      <c r="AJ39" s="4">
        <f t="shared" si="52"/>
        <v>37</v>
      </c>
      <c r="AK39" s="2">
        <f t="shared" si="53"/>
        <v>429337</v>
      </c>
    </row>
    <row r="40" spans="1:37">
      <c r="H40" s="4">
        <f t="shared" si="26"/>
        <v>14</v>
      </c>
      <c r="I40" s="4" t="str">
        <f t="shared" si="27"/>
        <v>秋田</v>
      </c>
      <c r="J40" s="4">
        <f t="shared" si="28"/>
        <v>36</v>
      </c>
      <c r="K40" s="4">
        <f t="shared" si="29"/>
        <v>11</v>
      </c>
      <c r="L40" s="4">
        <f t="shared" si="30"/>
        <v>9</v>
      </c>
      <c r="M40" s="4">
        <f t="shared" si="31"/>
        <v>16</v>
      </c>
      <c r="N40" s="4">
        <f t="shared" si="32"/>
        <v>42</v>
      </c>
      <c r="O40" s="4">
        <f t="shared" si="33"/>
        <v>55</v>
      </c>
      <c r="P40" s="7">
        <f t="shared" si="34"/>
        <v>-13</v>
      </c>
      <c r="Q40" s="4">
        <f t="shared" si="35"/>
        <v>42</v>
      </c>
      <c r="R40" s="2">
        <f t="shared" si="36"/>
        <v>418742</v>
      </c>
      <c r="S40" s="8" t="str">
        <f t="shared" si="37"/>
        <v/>
      </c>
      <c r="T40" s="5">
        <f t="shared" si="38"/>
        <v>0</v>
      </c>
      <c r="U40" s="5" t="s">
        <v>4</v>
      </c>
      <c r="V40" s="5">
        <f t="shared" si="39"/>
        <v>0</v>
      </c>
      <c r="W40" s="4" t="str">
        <f t="shared" si="40"/>
        <v>富山</v>
      </c>
      <c r="X40" s="9" t="str">
        <f t="shared" si="41"/>
        <v>未</v>
      </c>
      <c r="Y40" s="9">
        <f t="shared" si="42"/>
        <v>42</v>
      </c>
      <c r="Z40" s="10">
        <f t="shared" si="43"/>
        <v>-13</v>
      </c>
      <c r="AA40" s="11">
        <f t="shared" si="44"/>
        <v>42</v>
      </c>
      <c r="AB40" s="2">
        <f t="shared" si="45"/>
        <v>418741.87</v>
      </c>
      <c r="AC40" s="2">
        <f t="shared" si="46"/>
        <v>14</v>
      </c>
      <c r="AD40" s="2" t="str">
        <f t="shared" si="47"/>
        <v>秋田</v>
      </c>
      <c r="AE40" s="2">
        <v>14</v>
      </c>
      <c r="AF40" s="12">
        <f t="shared" si="48"/>
        <v>14</v>
      </c>
      <c r="AG40" s="4" t="str">
        <f t="shared" si="49"/>
        <v>秋田</v>
      </c>
      <c r="AH40" s="4">
        <f t="shared" si="50"/>
        <v>42</v>
      </c>
      <c r="AI40" s="7">
        <f t="shared" si="51"/>
        <v>-13</v>
      </c>
      <c r="AJ40" s="4">
        <f t="shared" si="52"/>
        <v>42</v>
      </c>
      <c r="AK40" s="2">
        <f t="shared" si="53"/>
        <v>418742</v>
      </c>
    </row>
    <row r="41" spans="1:37">
      <c r="H41" s="4">
        <f t="shared" si="26"/>
        <v>15</v>
      </c>
      <c r="I41" s="4" t="str">
        <f t="shared" si="27"/>
        <v>藤枝</v>
      </c>
      <c r="J41" s="4">
        <f t="shared" si="28"/>
        <v>36</v>
      </c>
      <c r="K41" s="4">
        <f t="shared" si="29"/>
        <v>9</v>
      </c>
      <c r="L41" s="4">
        <f t="shared" si="30"/>
        <v>11</v>
      </c>
      <c r="M41" s="4">
        <f t="shared" si="31"/>
        <v>16</v>
      </c>
      <c r="N41" s="4">
        <f t="shared" si="32"/>
        <v>40</v>
      </c>
      <c r="O41" s="4">
        <f t="shared" si="33"/>
        <v>48</v>
      </c>
      <c r="P41" s="7">
        <f t="shared" si="34"/>
        <v>-8</v>
      </c>
      <c r="Q41" s="4">
        <f t="shared" si="35"/>
        <v>38</v>
      </c>
      <c r="R41" s="2">
        <f t="shared" si="36"/>
        <v>379240</v>
      </c>
      <c r="S41" s="8" t="str">
        <f t="shared" si="37"/>
        <v/>
      </c>
      <c r="T41" s="5">
        <f t="shared" si="38"/>
        <v>0</v>
      </c>
      <c r="U41" s="5" t="s">
        <v>4</v>
      </c>
      <c r="V41" s="5">
        <f t="shared" si="39"/>
        <v>0</v>
      </c>
      <c r="W41" s="4" t="str">
        <f t="shared" si="40"/>
        <v>山形</v>
      </c>
      <c r="X41" s="9" t="str">
        <f t="shared" si="41"/>
        <v>未</v>
      </c>
      <c r="Y41" s="9">
        <f t="shared" si="42"/>
        <v>38</v>
      </c>
      <c r="Z41" s="10">
        <f t="shared" si="43"/>
        <v>-8</v>
      </c>
      <c r="AA41" s="11">
        <f t="shared" si="44"/>
        <v>40</v>
      </c>
      <c r="AB41" s="2">
        <f t="shared" si="45"/>
        <v>379239.86</v>
      </c>
      <c r="AC41" s="2">
        <f t="shared" si="46"/>
        <v>15</v>
      </c>
      <c r="AD41" s="2" t="str">
        <f t="shared" si="47"/>
        <v>藤枝</v>
      </c>
      <c r="AE41" s="2">
        <v>15</v>
      </c>
      <c r="AF41" s="12">
        <f t="shared" si="48"/>
        <v>15</v>
      </c>
      <c r="AG41" s="4" t="str">
        <f t="shared" si="49"/>
        <v>藤枝</v>
      </c>
      <c r="AH41" s="4">
        <f t="shared" si="50"/>
        <v>38</v>
      </c>
      <c r="AI41" s="7">
        <f t="shared" si="51"/>
        <v>-8</v>
      </c>
      <c r="AJ41" s="4">
        <f t="shared" si="52"/>
        <v>40</v>
      </c>
      <c r="AK41" s="2">
        <f t="shared" si="53"/>
        <v>379240</v>
      </c>
    </row>
    <row r="42" spans="1:37">
      <c r="H42" s="4">
        <f t="shared" si="26"/>
        <v>16</v>
      </c>
      <c r="I42" s="4" t="str">
        <f t="shared" si="27"/>
        <v>大分</v>
      </c>
      <c r="J42" s="4">
        <f t="shared" si="28"/>
        <v>36</v>
      </c>
      <c r="K42" s="4">
        <f t="shared" si="29"/>
        <v>8</v>
      </c>
      <c r="L42" s="4">
        <f t="shared" si="30"/>
        <v>14</v>
      </c>
      <c r="M42" s="4">
        <f t="shared" si="31"/>
        <v>14</v>
      </c>
      <c r="N42" s="4">
        <f t="shared" si="32"/>
        <v>27</v>
      </c>
      <c r="O42" s="4">
        <f t="shared" si="33"/>
        <v>41</v>
      </c>
      <c r="P42" s="7">
        <f t="shared" si="34"/>
        <v>-14</v>
      </c>
      <c r="Q42" s="4">
        <f t="shared" si="35"/>
        <v>38</v>
      </c>
      <c r="R42" s="2">
        <f t="shared" si="36"/>
        <v>378627</v>
      </c>
      <c r="S42" s="8" t="str">
        <f t="shared" si="37"/>
        <v/>
      </c>
      <c r="T42" s="5">
        <f t="shared" si="38"/>
        <v>0</v>
      </c>
      <c r="U42" s="5" t="s">
        <v>4</v>
      </c>
      <c r="V42" s="5">
        <f t="shared" si="39"/>
        <v>0</v>
      </c>
      <c r="W42" s="4" t="str">
        <f t="shared" si="40"/>
        <v>水戸</v>
      </c>
      <c r="X42" s="9" t="str">
        <f t="shared" si="41"/>
        <v>未</v>
      </c>
      <c r="Y42" s="9">
        <f t="shared" si="42"/>
        <v>38</v>
      </c>
      <c r="Z42" s="10">
        <f t="shared" si="43"/>
        <v>-14</v>
      </c>
      <c r="AA42" s="11">
        <f t="shared" si="44"/>
        <v>27</v>
      </c>
      <c r="AB42" s="2">
        <f t="shared" si="45"/>
        <v>378626.85</v>
      </c>
      <c r="AC42" s="2">
        <f t="shared" si="46"/>
        <v>16</v>
      </c>
      <c r="AD42" s="2" t="str">
        <f t="shared" si="47"/>
        <v>大分</v>
      </c>
      <c r="AE42" s="2">
        <v>16</v>
      </c>
      <c r="AF42" s="12">
        <f t="shared" si="48"/>
        <v>16</v>
      </c>
      <c r="AG42" s="4" t="str">
        <f t="shared" si="49"/>
        <v>大分</v>
      </c>
      <c r="AH42" s="4">
        <f t="shared" si="50"/>
        <v>38</v>
      </c>
      <c r="AI42" s="7">
        <f t="shared" si="51"/>
        <v>-14</v>
      </c>
      <c r="AJ42" s="4">
        <f t="shared" si="52"/>
        <v>27</v>
      </c>
      <c r="AK42" s="2">
        <f t="shared" si="53"/>
        <v>378627</v>
      </c>
    </row>
    <row r="43" spans="1:37">
      <c r="H43" s="4">
        <f t="shared" si="26"/>
        <v>17</v>
      </c>
      <c r="I43" s="4" t="str">
        <f t="shared" si="27"/>
        <v>熊本</v>
      </c>
      <c r="J43" s="4">
        <f t="shared" si="28"/>
        <v>36</v>
      </c>
      <c r="K43" s="4">
        <f t="shared" si="29"/>
        <v>9</v>
      </c>
      <c r="L43" s="4">
        <f t="shared" si="30"/>
        <v>8</v>
      </c>
      <c r="M43" s="4">
        <f t="shared" si="31"/>
        <v>19</v>
      </c>
      <c r="N43" s="4">
        <f t="shared" si="32"/>
        <v>40</v>
      </c>
      <c r="O43" s="4">
        <f t="shared" si="33"/>
        <v>56</v>
      </c>
      <c r="P43" s="7">
        <f t="shared" si="34"/>
        <v>-16</v>
      </c>
      <c r="Q43" s="4">
        <f t="shared" si="35"/>
        <v>35</v>
      </c>
      <c r="R43" s="2">
        <f t="shared" si="36"/>
        <v>348440</v>
      </c>
      <c r="S43" s="8" t="str">
        <f t="shared" si="37"/>
        <v/>
      </c>
      <c r="T43" s="5">
        <f t="shared" si="38"/>
        <v>0</v>
      </c>
      <c r="U43" s="5" t="s">
        <v>4</v>
      </c>
      <c r="V43" s="5">
        <f t="shared" si="39"/>
        <v>0</v>
      </c>
      <c r="W43" s="4" t="str">
        <f t="shared" si="40"/>
        <v>甲府</v>
      </c>
      <c r="X43" s="9" t="str">
        <f t="shared" si="41"/>
        <v>未</v>
      </c>
      <c r="Y43" s="9">
        <f t="shared" si="42"/>
        <v>35</v>
      </c>
      <c r="Z43" s="10">
        <f t="shared" si="43"/>
        <v>-16</v>
      </c>
      <c r="AA43" s="11">
        <f t="shared" si="44"/>
        <v>40</v>
      </c>
      <c r="AB43" s="2">
        <f t="shared" si="45"/>
        <v>348439.84</v>
      </c>
      <c r="AC43" s="2">
        <f t="shared" si="46"/>
        <v>17</v>
      </c>
      <c r="AD43" s="2" t="str">
        <f t="shared" si="47"/>
        <v>熊本</v>
      </c>
      <c r="AE43" s="2">
        <v>17</v>
      </c>
      <c r="AF43" s="12">
        <f t="shared" si="48"/>
        <v>17</v>
      </c>
      <c r="AG43" s="4" t="str">
        <f t="shared" si="49"/>
        <v>熊本</v>
      </c>
      <c r="AH43" s="4">
        <f t="shared" si="50"/>
        <v>35</v>
      </c>
      <c r="AI43" s="7">
        <f t="shared" si="51"/>
        <v>-16</v>
      </c>
      <c r="AJ43" s="4">
        <f t="shared" si="52"/>
        <v>40</v>
      </c>
      <c r="AK43" s="2">
        <f t="shared" si="53"/>
        <v>348440</v>
      </c>
    </row>
    <row r="44" spans="1:37">
      <c r="H44" s="4">
        <f t="shared" si="26"/>
        <v>18</v>
      </c>
      <c r="I44" s="4" t="str">
        <f t="shared" si="27"/>
        <v>山口</v>
      </c>
      <c r="J44" s="4">
        <f t="shared" si="28"/>
        <v>36</v>
      </c>
      <c r="K44" s="4">
        <f t="shared" si="29"/>
        <v>6</v>
      </c>
      <c r="L44" s="4">
        <f t="shared" si="30"/>
        <v>14</v>
      </c>
      <c r="M44" s="4">
        <f t="shared" si="31"/>
        <v>16</v>
      </c>
      <c r="N44" s="4">
        <f t="shared" si="32"/>
        <v>33</v>
      </c>
      <c r="O44" s="4">
        <f t="shared" si="33"/>
        <v>45</v>
      </c>
      <c r="P44" s="7">
        <f t="shared" si="34"/>
        <v>-12</v>
      </c>
      <c r="Q44" s="4">
        <f t="shared" si="35"/>
        <v>32</v>
      </c>
      <c r="R44" s="2">
        <f t="shared" si="36"/>
        <v>318833</v>
      </c>
      <c r="S44" s="8" t="str">
        <f t="shared" si="37"/>
        <v/>
      </c>
      <c r="T44" s="5">
        <f t="shared" si="38"/>
        <v>0</v>
      </c>
      <c r="U44" s="5" t="s">
        <v>4</v>
      </c>
      <c r="V44" s="5">
        <f t="shared" si="39"/>
        <v>0</v>
      </c>
      <c r="W44" s="4" t="str">
        <f t="shared" si="40"/>
        <v>大宮</v>
      </c>
      <c r="X44" s="9" t="str">
        <f t="shared" si="41"/>
        <v>未</v>
      </c>
      <c r="Y44" s="9">
        <f t="shared" si="42"/>
        <v>32</v>
      </c>
      <c r="Z44" s="10">
        <f t="shared" si="43"/>
        <v>-12</v>
      </c>
      <c r="AA44" s="11">
        <f t="shared" si="44"/>
        <v>33</v>
      </c>
      <c r="AB44" s="2">
        <f t="shared" si="45"/>
        <v>318832.83</v>
      </c>
      <c r="AC44" s="2">
        <f t="shared" si="46"/>
        <v>18</v>
      </c>
      <c r="AD44" s="2" t="str">
        <f t="shared" si="47"/>
        <v>山口</v>
      </c>
      <c r="AE44" s="2">
        <v>18</v>
      </c>
      <c r="AF44" s="12">
        <f t="shared" si="48"/>
        <v>18</v>
      </c>
      <c r="AG44" s="4" t="str">
        <f t="shared" si="49"/>
        <v>山口</v>
      </c>
      <c r="AH44" s="4">
        <f t="shared" si="50"/>
        <v>32</v>
      </c>
      <c r="AI44" s="7">
        <f t="shared" si="51"/>
        <v>-12</v>
      </c>
      <c r="AJ44" s="4">
        <f t="shared" si="52"/>
        <v>33</v>
      </c>
      <c r="AK44" s="2">
        <f t="shared" si="53"/>
        <v>318833</v>
      </c>
    </row>
    <row r="45" spans="1:37">
      <c r="H45" s="4">
        <f t="shared" si="26"/>
        <v>19</v>
      </c>
      <c r="I45" s="4" t="str">
        <f t="shared" si="27"/>
        <v>富山</v>
      </c>
      <c r="J45" s="4">
        <f t="shared" si="28"/>
        <v>36</v>
      </c>
      <c r="K45" s="4">
        <f t="shared" si="29"/>
        <v>7</v>
      </c>
      <c r="L45" s="4">
        <f t="shared" si="30"/>
        <v>10</v>
      </c>
      <c r="M45" s="4">
        <f t="shared" si="31"/>
        <v>19</v>
      </c>
      <c r="N45" s="4">
        <f t="shared" si="32"/>
        <v>29</v>
      </c>
      <c r="O45" s="4">
        <f t="shared" si="33"/>
        <v>48</v>
      </c>
      <c r="P45" s="7">
        <f t="shared" si="34"/>
        <v>-19</v>
      </c>
      <c r="Q45" s="4">
        <f t="shared" si="35"/>
        <v>31</v>
      </c>
      <c r="R45" s="2">
        <f t="shared" si="36"/>
        <v>308129</v>
      </c>
      <c r="S45" s="8" t="str">
        <f t="shared" si="37"/>
        <v/>
      </c>
      <c r="T45" s="5">
        <f t="shared" si="38"/>
        <v>0</v>
      </c>
      <c r="U45" s="5" t="s">
        <v>4</v>
      </c>
      <c r="V45" s="5">
        <f t="shared" si="39"/>
        <v>0</v>
      </c>
      <c r="W45" s="4" t="str">
        <f t="shared" si="40"/>
        <v>秋田</v>
      </c>
      <c r="X45" s="9" t="str">
        <f t="shared" si="41"/>
        <v>未</v>
      </c>
      <c r="Y45" s="9">
        <f t="shared" si="42"/>
        <v>31</v>
      </c>
      <c r="Z45" s="10">
        <f t="shared" si="43"/>
        <v>-19</v>
      </c>
      <c r="AA45" s="11">
        <f t="shared" si="44"/>
        <v>29</v>
      </c>
      <c r="AB45" s="2">
        <f t="shared" si="45"/>
        <v>308128.82</v>
      </c>
      <c r="AC45" s="2">
        <f t="shared" si="46"/>
        <v>19</v>
      </c>
      <c r="AD45" s="2" t="str">
        <f t="shared" si="47"/>
        <v>富山</v>
      </c>
      <c r="AE45" s="2">
        <v>19</v>
      </c>
      <c r="AF45" s="12">
        <f t="shared" si="48"/>
        <v>19</v>
      </c>
      <c r="AG45" s="4" t="str">
        <f t="shared" si="49"/>
        <v>富山</v>
      </c>
      <c r="AH45" s="4">
        <f t="shared" si="50"/>
        <v>31</v>
      </c>
      <c r="AI45" s="7">
        <f t="shared" si="51"/>
        <v>-19</v>
      </c>
      <c r="AJ45" s="4">
        <f t="shared" si="52"/>
        <v>29</v>
      </c>
      <c r="AK45" s="2">
        <f t="shared" si="53"/>
        <v>308129</v>
      </c>
    </row>
    <row r="46" spans="1:37">
      <c r="H46" s="4">
        <f t="shared" si="26"/>
        <v>20</v>
      </c>
      <c r="I46" s="4" t="str">
        <f t="shared" si="27"/>
        <v>愛媛</v>
      </c>
      <c r="J46" s="4">
        <f t="shared" si="28"/>
        <v>36</v>
      </c>
      <c r="K46" s="4">
        <f t="shared" si="29"/>
        <v>3</v>
      </c>
      <c r="L46" s="4">
        <f t="shared" si="30"/>
        <v>12</v>
      </c>
      <c r="M46" s="4">
        <f t="shared" si="31"/>
        <v>21</v>
      </c>
      <c r="N46" s="4">
        <f t="shared" si="32"/>
        <v>34</v>
      </c>
      <c r="O46" s="4">
        <f t="shared" si="33"/>
        <v>67</v>
      </c>
      <c r="P46" s="7">
        <f t="shared" si="34"/>
        <v>-33</v>
      </c>
      <c r="Q46" s="4">
        <f t="shared" si="35"/>
        <v>21</v>
      </c>
      <c r="R46" s="2">
        <f t="shared" si="36"/>
        <v>206734</v>
      </c>
      <c r="S46" s="8" t="str">
        <f t="shared" si="37"/>
        <v/>
      </c>
      <c r="T46" s="5">
        <f t="shared" si="38"/>
        <v>0</v>
      </c>
      <c r="U46" s="5" t="s">
        <v>4</v>
      </c>
      <c r="V46" s="5">
        <f t="shared" si="39"/>
        <v>0</v>
      </c>
      <c r="W46" s="4" t="str">
        <f t="shared" si="40"/>
        <v>札幌</v>
      </c>
      <c r="X46" s="9" t="str">
        <f t="shared" si="41"/>
        <v>未</v>
      </c>
      <c r="Y46" s="9">
        <f t="shared" si="42"/>
        <v>21</v>
      </c>
      <c r="Z46" s="10">
        <f t="shared" si="43"/>
        <v>-33</v>
      </c>
      <c r="AA46" s="11">
        <f t="shared" si="44"/>
        <v>34</v>
      </c>
      <c r="AB46" s="2">
        <f t="shared" si="45"/>
        <v>206733.81</v>
      </c>
      <c r="AC46" s="2">
        <f t="shared" si="46"/>
        <v>20</v>
      </c>
      <c r="AD46" s="2" t="str">
        <f t="shared" si="47"/>
        <v>愛媛</v>
      </c>
      <c r="AE46" s="2">
        <v>20</v>
      </c>
      <c r="AF46" s="12">
        <f t="shared" si="48"/>
        <v>20</v>
      </c>
      <c r="AG46" s="4" t="str">
        <f t="shared" si="49"/>
        <v>愛媛</v>
      </c>
      <c r="AH46" s="4">
        <f t="shared" si="50"/>
        <v>21</v>
      </c>
      <c r="AI46" s="7">
        <f t="shared" si="51"/>
        <v>-33</v>
      </c>
      <c r="AJ46" s="4">
        <f t="shared" si="52"/>
        <v>34</v>
      </c>
      <c r="AK46" s="2">
        <f t="shared" si="53"/>
        <v>206734</v>
      </c>
    </row>
  </sheetData>
  <mergeCells count="2">
    <mergeCell ref="B3:F3"/>
    <mergeCell ref="B26:F26"/>
  </mergeCells>
  <phoneticPr fontId="1" type="Hiragana"/>
  <conditionalFormatting sqref="H4:Q23">
    <cfRule type="expression" dxfId="57" priority="10">
      <formula>$H4&lt;=2</formula>
    </cfRule>
    <cfRule type="expression" dxfId="56" priority="11">
      <formula>$H4&lt;=6</formula>
    </cfRule>
    <cfRule type="expression" dxfId="55" priority="12">
      <formula>$H4&gt;=18</formula>
    </cfRule>
  </conditionalFormatting>
  <conditionalFormatting sqref="AF4:AJ23">
    <cfRule type="expression" dxfId="54" priority="9">
      <formula>$AF4&gt;=18</formula>
    </cfRule>
    <cfRule type="expression" dxfId="53" priority="8">
      <formula>$AF4&lt;=6</formula>
    </cfRule>
    <cfRule type="expression" dxfId="52" priority="7">
      <formula>$AF4&lt;=2</formula>
    </cfRule>
  </conditionalFormatting>
  <conditionalFormatting sqref="H27:Q46">
    <cfRule type="expression" dxfId="51" priority="6">
      <formula>$H27&gt;=18</formula>
    </cfRule>
    <cfRule type="expression" dxfId="50" priority="5">
      <formula>$H27&lt;=6</formula>
    </cfRule>
    <cfRule type="expression" dxfId="49" priority="4">
      <formula>$H27&lt;=2</formula>
    </cfRule>
  </conditionalFormatting>
  <conditionalFormatting sqref="AF27:AJ46">
    <cfRule type="expression" dxfId="48" priority="3">
      <formula>$AF27&gt;=18</formula>
    </cfRule>
    <cfRule type="expression" dxfId="47" priority="2">
      <formula>$AF27&lt;=6</formula>
    </cfRule>
    <cfRule type="expression" dxfId="46" priority="1">
      <formula>$AF27&lt;=2</formula>
    </cfRule>
  </conditionalFormatting>
  <pageMargins left="0.7" right="0.7" top="0.75" bottom="0.75" header="0.3" footer="0.3"/>
  <pageSetup paperSize="9" scale="57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0" summaryRight="0"/>
    <pageSetUpPr fitToPage="1"/>
  </sheetPr>
  <dimension ref="A2:AK69"/>
  <sheetViews>
    <sheetView showGridLines="0" workbookViewId="0"/>
  </sheetViews>
  <sheetFormatPr defaultRowHeight="18"/>
  <cols>
    <col min="1" max="1" width="3.8984375" customWidth="1"/>
    <col min="3" max="3" width="4.19921875" style="1" customWidth="1"/>
    <col min="4" max="4" width="2.09765625" style="1" bestFit="1" customWidth="1"/>
    <col min="5" max="5" width="4.19921875" style="1" customWidth="1"/>
    <col min="7" max="7" width="5.5" customWidth="1"/>
    <col min="8" max="8" width="5.296875" customWidth="1"/>
    <col min="10" max="17" width="6.09765625" style="1" customWidth="1"/>
    <col min="18" max="18" width="5" customWidth="1"/>
    <col min="19" max="20" width="4.19921875" style="1" customWidth="1" outlineLevel="1"/>
    <col min="21" max="21" width="2.09765625" style="1" bestFit="1" customWidth="1" outlineLevel="1"/>
    <col min="22" max="22" width="4.19921875" style="1" customWidth="1" outlineLevel="1"/>
    <col min="23" max="23" width="8.796875" customWidth="1" outlineLevel="1"/>
    <col min="24" max="24" width="2" style="2" customWidth="1" outlineLevel="1"/>
    <col min="25" max="31" width="1.69921875" customWidth="1" outlineLevel="1"/>
    <col min="32" max="32" width="5.19921875" style="1" customWidth="1"/>
    <col min="33" max="36" width="8.796875" style="1" customWidth="1"/>
  </cols>
  <sheetData>
    <row r="2" spans="1:37">
      <c r="B2" t="s">
        <v>48</v>
      </c>
    </row>
    <row r="3" spans="1:37">
      <c r="B3" s="3" t="s">
        <v>47</v>
      </c>
      <c r="C3" s="3"/>
      <c r="D3" s="3"/>
      <c r="E3" s="3"/>
      <c r="F3" s="3"/>
      <c r="H3" s="6" t="s">
        <v>35</v>
      </c>
      <c r="I3" s="6" t="s">
        <v>36</v>
      </c>
      <c r="J3" s="6" t="s">
        <v>39</v>
      </c>
      <c r="K3" s="6" t="s">
        <v>41</v>
      </c>
      <c r="L3" s="6" t="s">
        <v>43</v>
      </c>
      <c r="M3" s="6" t="s">
        <v>44</v>
      </c>
      <c r="N3" s="6" t="s">
        <v>38</v>
      </c>
      <c r="O3" s="6" t="s">
        <v>46</v>
      </c>
      <c r="P3" s="6" t="s">
        <v>30</v>
      </c>
      <c r="Q3" s="6" t="s">
        <v>42</v>
      </c>
      <c r="AF3" s="6" t="s">
        <v>35</v>
      </c>
      <c r="AG3" s="6" t="s">
        <v>26</v>
      </c>
      <c r="AH3" s="6" t="s">
        <v>42</v>
      </c>
      <c r="AI3" s="6" t="s">
        <v>30</v>
      </c>
      <c r="AJ3" s="6" t="s">
        <v>31</v>
      </c>
    </row>
    <row r="4" spans="1:37">
      <c r="A4" s="2" t="str">
        <f t="shared" ref="A4:A13" si="0">F4</f>
        <v>宮崎</v>
      </c>
      <c r="B4" s="4" t="s">
        <v>60</v>
      </c>
      <c r="C4" s="5"/>
      <c r="D4" s="5" t="s">
        <v>4</v>
      </c>
      <c r="E4" s="5"/>
      <c r="F4" s="4" t="s">
        <v>23</v>
      </c>
      <c r="G4" s="2" t="str">
        <f t="shared" ref="G4:G13" si="1">IF(ISBLANK(C4),"未","")</f>
        <v>未</v>
      </c>
      <c r="H4" s="4">
        <f t="shared" ref="H4:H23" si="2">RANK(R4,R$4:R$24)</f>
        <v>1</v>
      </c>
      <c r="I4" s="4" t="s">
        <v>37</v>
      </c>
      <c r="J4" s="4">
        <v>35</v>
      </c>
      <c r="K4" s="4">
        <v>21</v>
      </c>
      <c r="L4" s="4">
        <v>8</v>
      </c>
      <c r="M4" s="4">
        <v>6</v>
      </c>
      <c r="N4" s="4">
        <v>61</v>
      </c>
      <c r="O4" s="4">
        <v>35</v>
      </c>
      <c r="P4" s="7">
        <v>26</v>
      </c>
      <c r="Q4" s="4">
        <v>71</v>
      </c>
      <c r="R4" s="2">
        <f t="shared" ref="R4:R23" si="3">Q4*10000+P4*100+N4</f>
        <v>712661</v>
      </c>
      <c r="S4" s="8" t="str">
        <f t="shared" ref="S4:S23" si="4">IF(X4="未","",IF(T4&gt;V4,"○",IF(T4=V4,"△","●")))</f>
        <v/>
      </c>
      <c r="T4" s="5">
        <f t="shared" ref="T4:T23" si="5">IF(COUNTIF($B$4:$B$13,I4),VLOOKUP(I4,$B$4:$G$13,2,FALSE),VLOOKUP(I4,$A$4:$G$13,5,FALSE))</f>
        <v>0</v>
      </c>
      <c r="U4" s="5" t="s">
        <v>4</v>
      </c>
      <c r="V4" s="5">
        <f t="shared" ref="V4:V23" si="6">IF(COUNTIF($B$4:$B$13,I4),VLOOKUP(I4,$B$4:$G$13,4,FALSE),VLOOKUP(I4,$A$4:$G$13,3,FALSE))</f>
        <v>0</v>
      </c>
      <c r="W4" s="4" t="str">
        <f t="shared" ref="W4:W23" si="7">IF(COUNTIF($B$4:$B$13,I4),VLOOKUP(I4,$B$4:$G$13,5,FALSE),VLOOKUP(I4,$A$4:$G$13,2,FALSE))</f>
        <v>岐阜</v>
      </c>
      <c r="X4" s="9" t="str">
        <f t="shared" ref="X4:X23" si="8">IF(COUNTIF($B$4:$B$13,I4),VLOOKUP(I4,$B$4:$G$13,6,FALSE),VLOOKUP(I4,$A$4:$G$13,7,FALSE))</f>
        <v>未</v>
      </c>
      <c r="Y4" s="9">
        <f t="shared" ref="Y4:Y23" si="9">Q4+IF(S4="○",3,IF(S4="△",1,0))</f>
        <v>71</v>
      </c>
      <c r="Z4" s="10">
        <f t="shared" ref="Z4:Z23" si="10">P4+T4-V4</f>
        <v>26</v>
      </c>
      <c r="AA4" s="11">
        <f t="shared" ref="AA4:AA23" si="11">N4+T4</f>
        <v>61</v>
      </c>
      <c r="AB4" s="2">
        <f t="shared" ref="AB4:AB23" si="12">Y4*10000+Z4*100+AA4-(ROW(I4)-ROW(I$4))*0.01</f>
        <v>712661</v>
      </c>
      <c r="AC4" s="2">
        <f t="shared" ref="AC4:AC23" si="13">RANK(AB4,AB$4:AB$23)</f>
        <v>1</v>
      </c>
      <c r="AD4" s="2" t="str">
        <f t="shared" ref="AD4:AD23" si="14">I4</f>
        <v>栃木Ｃ</v>
      </c>
      <c r="AE4" s="2">
        <v>1</v>
      </c>
      <c r="AF4" s="12">
        <f t="shared" ref="AF4:AF23" si="15">RANK(AK4,AK$4:AK$23)</f>
        <v>1</v>
      </c>
      <c r="AG4" s="4" t="str">
        <f t="shared" ref="AG4:AG23" si="16">VLOOKUP(AE4,AC$4:AD$23,2,FALSE)</f>
        <v>栃木Ｃ</v>
      </c>
      <c r="AH4" s="4">
        <f t="shared" ref="AH4:AH23" si="17">VLOOKUP(AG4,I$4:AB$23,17,FALSE)</f>
        <v>71</v>
      </c>
      <c r="AI4" s="7">
        <f t="shared" ref="AI4:AI23" si="18">VLOOKUP(AG4,I$4:AB$23,18,FALSE)</f>
        <v>26</v>
      </c>
      <c r="AJ4" s="4">
        <f t="shared" ref="AJ4:AJ23" si="19">VLOOKUP(AG4,I$4:AB$23,19,FALSE)</f>
        <v>61</v>
      </c>
      <c r="AK4" s="2">
        <f t="shared" ref="AK4:AK23" si="20">AH4*10000+AI4*100+AJ4</f>
        <v>712661</v>
      </c>
    </row>
    <row r="5" spans="1:37">
      <c r="A5" s="2" t="str">
        <f t="shared" si="0"/>
        <v>栃木Ｃ</v>
      </c>
      <c r="B5" s="4" t="s">
        <v>58</v>
      </c>
      <c r="C5" s="5"/>
      <c r="D5" s="5" t="s">
        <v>4</v>
      </c>
      <c r="E5" s="5"/>
      <c r="F5" s="4" t="s">
        <v>37</v>
      </c>
      <c r="G5" s="2" t="str">
        <f t="shared" si="1"/>
        <v>未</v>
      </c>
      <c r="H5" s="4">
        <f t="shared" si="2"/>
        <v>2</v>
      </c>
      <c r="I5" s="4" t="s">
        <v>50</v>
      </c>
      <c r="J5" s="4">
        <v>35</v>
      </c>
      <c r="K5" s="4">
        <v>21</v>
      </c>
      <c r="L5" s="4">
        <v>7</v>
      </c>
      <c r="M5" s="4">
        <v>7</v>
      </c>
      <c r="N5" s="4">
        <v>45</v>
      </c>
      <c r="O5" s="4">
        <v>21</v>
      </c>
      <c r="P5" s="7">
        <v>24</v>
      </c>
      <c r="Q5" s="4">
        <v>70</v>
      </c>
      <c r="R5" s="2">
        <f t="shared" si="3"/>
        <v>702445</v>
      </c>
      <c r="S5" s="8" t="str">
        <f t="shared" si="4"/>
        <v/>
      </c>
      <c r="T5" s="5">
        <f t="shared" si="5"/>
        <v>0</v>
      </c>
      <c r="U5" s="5" t="s">
        <v>4</v>
      </c>
      <c r="V5" s="5">
        <f t="shared" si="6"/>
        <v>0</v>
      </c>
      <c r="W5" s="4" t="str">
        <f t="shared" si="7"/>
        <v>高知</v>
      </c>
      <c r="X5" s="9" t="str">
        <f t="shared" si="8"/>
        <v>未</v>
      </c>
      <c r="Y5" s="9">
        <f t="shared" si="9"/>
        <v>70</v>
      </c>
      <c r="Z5" s="10">
        <f t="shared" si="10"/>
        <v>24</v>
      </c>
      <c r="AA5" s="11">
        <f t="shared" si="11"/>
        <v>45</v>
      </c>
      <c r="AB5" s="2">
        <f t="shared" si="12"/>
        <v>702444.99</v>
      </c>
      <c r="AC5" s="2">
        <f t="shared" si="13"/>
        <v>2</v>
      </c>
      <c r="AD5" s="2" t="str">
        <f t="shared" si="14"/>
        <v>八戸</v>
      </c>
      <c r="AE5" s="2">
        <v>2</v>
      </c>
      <c r="AF5" s="12">
        <f t="shared" si="15"/>
        <v>2</v>
      </c>
      <c r="AG5" s="4" t="str">
        <f t="shared" si="16"/>
        <v>八戸</v>
      </c>
      <c r="AH5" s="4">
        <f t="shared" si="17"/>
        <v>70</v>
      </c>
      <c r="AI5" s="7">
        <f t="shared" si="18"/>
        <v>24</v>
      </c>
      <c r="AJ5" s="4">
        <f t="shared" si="19"/>
        <v>45</v>
      </c>
      <c r="AK5" s="2">
        <f t="shared" si="20"/>
        <v>702445</v>
      </c>
    </row>
    <row r="6" spans="1:37">
      <c r="A6" s="2" t="str">
        <f t="shared" si="0"/>
        <v>八戸</v>
      </c>
      <c r="B6" s="4" t="s">
        <v>49</v>
      </c>
      <c r="C6" s="5"/>
      <c r="D6" s="5" t="s">
        <v>4</v>
      </c>
      <c r="E6" s="5"/>
      <c r="F6" s="4" t="s">
        <v>50</v>
      </c>
      <c r="G6" s="2" t="str">
        <f t="shared" si="1"/>
        <v>未</v>
      </c>
      <c r="H6" s="4">
        <f t="shared" si="2"/>
        <v>3</v>
      </c>
      <c r="I6" s="4" t="s">
        <v>51</v>
      </c>
      <c r="J6" s="4">
        <v>35</v>
      </c>
      <c r="K6" s="4">
        <v>18</v>
      </c>
      <c r="L6" s="4">
        <v>10</v>
      </c>
      <c r="M6" s="4">
        <v>7</v>
      </c>
      <c r="N6" s="4">
        <v>66</v>
      </c>
      <c r="O6" s="4">
        <v>39</v>
      </c>
      <c r="P6" s="7">
        <v>27</v>
      </c>
      <c r="Q6" s="4">
        <v>64</v>
      </c>
      <c r="R6" s="2">
        <f t="shared" si="3"/>
        <v>642766</v>
      </c>
      <c r="S6" s="8" t="str">
        <f t="shared" si="4"/>
        <v/>
      </c>
      <c r="T6" s="5">
        <f t="shared" si="5"/>
        <v>0</v>
      </c>
      <c r="U6" s="5" t="s">
        <v>4</v>
      </c>
      <c r="V6" s="5">
        <f t="shared" si="6"/>
        <v>0</v>
      </c>
      <c r="W6" s="4" t="str">
        <f t="shared" si="7"/>
        <v>讃岐</v>
      </c>
      <c r="X6" s="9" t="str">
        <f t="shared" si="8"/>
        <v>未</v>
      </c>
      <c r="Y6" s="9">
        <f t="shared" si="9"/>
        <v>64</v>
      </c>
      <c r="Z6" s="10">
        <f t="shared" si="10"/>
        <v>27</v>
      </c>
      <c r="AA6" s="11">
        <f t="shared" si="11"/>
        <v>66</v>
      </c>
      <c r="AB6" s="2">
        <f t="shared" si="12"/>
        <v>642765.98</v>
      </c>
      <c r="AC6" s="2">
        <f t="shared" si="13"/>
        <v>3</v>
      </c>
      <c r="AD6" s="2" t="str">
        <f t="shared" si="14"/>
        <v>鹿児島</v>
      </c>
      <c r="AE6" s="2">
        <v>3</v>
      </c>
      <c r="AF6" s="12">
        <f t="shared" si="15"/>
        <v>3</v>
      </c>
      <c r="AG6" s="4" t="str">
        <f t="shared" si="16"/>
        <v>鹿児島</v>
      </c>
      <c r="AH6" s="4">
        <f t="shared" si="17"/>
        <v>64</v>
      </c>
      <c r="AI6" s="7">
        <f t="shared" si="18"/>
        <v>27</v>
      </c>
      <c r="AJ6" s="4">
        <f t="shared" si="19"/>
        <v>66</v>
      </c>
      <c r="AK6" s="2">
        <f t="shared" si="20"/>
        <v>642766</v>
      </c>
    </row>
    <row r="7" spans="1:37">
      <c r="A7" s="2" t="str">
        <f t="shared" si="0"/>
        <v>奈良</v>
      </c>
      <c r="B7" s="4" t="s">
        <v>28</v>
      </c>
      <c r="C7" s="5"/>
      <c r="D7" s="5" t="s">
        <v>4</v>
      </c>
      <c r="E7" s="5"/>
      <c r="F7" s="4" t="s">
        <v>55</v>
      </c>
      <c r="G7" s="2" t="str">
        <f t="shared" si="1"/>
        <v>未</v>
      </c>
      <c r="H7" s="4">
        <f t="shared" si="2"/>
        <v>4</v>
      </c>
      <c r="I7" s="4" t="s">
        <v>53</v>
      </c>
      <c r="J7" s="4">
        <v>35</v>
      </c>
      <c r="K7" s="4">
        <v>19</v>
      </c>
      <c r="L7" s="4">
        <v>7</v>
      </c>
      <c r="M7" s="4">
        <v>9</v>
      </c>
      <c r="N7" s="4">
        <v>50</v>
      </c>
      <c r="O7" s="4">
        <v>30</v>
      </c>
      <c r="P7" s="7">
        <v>20</v>
      </c>
      <c r="Q7" s="4">
        <v>64</v>
      </c>
      <c r="R7" s="2">
        <f t="shared" si="3"/>
        <v>642050</v>
      </c>
      <c r="S7" s="8" t="str">
        <f t="shared" si="4"/>
        <v/>
      </c>
      <c r="T7" s="5">
        <f t="shared" si="5"/>
        <v>0</v>
      </c>
      <c r="U7" s="5" t="s">
        <v>4</v>
      </c>
      <c r="V7" s="5">
        <f t="shared" si="6"/>
        <v>0</v>
      </c>
      <c r="W7" s="4" t="str">
        <f t="shared" si="7"/>
        <v>松本</v>
      </c>
      <c r="X7" s="9" t="str">
        <f t="shared" si="8"/>
        <v>未</v>
      </c>
      <c r="Y7" s="9">
        <f t="shared" si="9"/>
        <v>64</v>
      </c>
      <c r="Z7" s="10">
        <f t="shared" si="10"/>
        <v>20</v>
      </c>
      <c r="AA7" s="11">
        <f t="shared" si="11"/>
        <v>50</v>
      </c>
      <c r="AB7" s="2">
        <f t="shared" si="12"/>
        <v>642049.97</v>
      </c>
      <c r="AC7" s="2">
        <f t="shared" si="13"/>
        <v>4</v>
      </c>
      <c r="AD7" s="2" t="str">
        <f t="shared" si="14"/>
        <v>FC大阪</v>
      </c>
      <c r="AE7" s="2">
        <v>4</v>
      </c>
      <c r="AF7" s="12">
        <f t="shared" si="15"/>
        <v>4</v>
      </c>
      <c r="AG7" s="4" t="str">
        <f t="shared" si="16"/>
        <v>FC大阪</v>
      </c>
      <c r="AH7" s="4">
        <f t="shared" si="17"/>
        <v>64</v>
      </c>
      <c r="AI7" s="7">
        <f t="shared" si="18"/>
        <v>20</v>
      </c>
      <c r="AJ7" s="4">
        <f t="shared" si="19"/>
        <v>50</v>
      </c>
      <c r="AK7" s="2">
        <f t="shared" si="20"/>
        <v>642050</v>
      </c>
    </row>
    <row r="8" spans="1:37">
      <c r="A8" s="2" t="str">
        <f t="shared" si="0"/>
        <v>琉球</v>
      </c>
      <c r="B8" s="4" t="s">
        <v>15</v>
      </c>
      <c r="C8" s="5"/>
      <c r="D8" s="5" t="s">
        <v>4</v>
      </c>
      <c r="E8" s="5"/>
      <c r="F8" s="4" t="s">
        <v>20</v>
      </c>
      <c r="G8" s="2" t="str">
        <f t="shared" si="1"/>
        <v>未</v>
      </c>
      <c r="H8" s="4">
        <f t="shared" si="2"/>
        <v>5</v>
      </c>
      <c r="I8" s="4" t="s">
        <v>23</v>
      </c>
      <c r="J8" s="4">
        <v>35</v>
      </c>
      <c r="K8" s="4">
        <v>17</v>
      </c>
      <c r="L8" s="4">
        <v>10</v>
      </c>
      <c r="M8" s="4">
        <v>8</v>
      </c>
      <c r="N8" s="4">
        <v>57</v>
      </c>
      <c r="O8" s="4">
        <v>42</v>
      </c>
      <c r="P8" s="7">
        <v>15</v>
      </c>
      <c r="Q8" s="4">
        <v>61</v>
      </c>
      <c r="R8" s="2">
        <f t="shared" si="3"/>
        <v>611557</v>
      </c>
      <c r="S8" s="8" t="str">
        <f t="shared" si="4"/>
        <v/>
      </c>
      <c r="T8" s="5">
        <f t="shared" si="5"/>
        <v>0</v>
      </c>
      <c r="U8" s="5" t="s">
        <v>4</v>
      </c>
      <c r="V8" s="5">
        <f t="shared" si="6"/>
        <v>0</v>
      </c>
      <c r="W8" s="4" t="str">
        <f t="shared" si="7"/>
        <v>長野</v>
      </c>
      <c r="X8" s="9" t="str">
        <f t="shared" si="8"/>
        <v>未</v>
      </c>
      <c r="Y8" s="9">
        <f t="shared" si="9"/>
        <v>61</v>
      </c>
      <c r="Z8" s="10">
        <f t="shared" si="10"/>
        <v>15</v>
      </c>
      <c r="AA8" s="11">
        <f t="shared" si="11"/>
        <v>57</v>
      </c>
      <c r="AB8" s="2">
        <f t="shared" si="12"/>
        <v>611556.96</v>
      </c>
      <c r="AC8" s="2">
        <f t="shared" si="13"/>
        <v>5</v>
      </c>
      <c r="AD8" s="2" t="str">
        <f t="shared" si="14"/>
        <v>宮崎</v>
      </c>
      <c r="AE8" s="2">
        <v>5</v>
      </c>
      <c r="AF8" s="12">
        <f t="shared" si="15"/>
        <v>5</v>
      </c>
      <c r="AG8" s="4" t="str">
        <f t="shared" si="16"/>
        <v>宮崎</v>
      </c>
      <c r="AH8" s="4">
        <f t="shared" si="17"/>
        <v>61</v>
      </c>
      <c r="AI8" s="7">
        <f t="shared" si="18"/>
        <v>15</v>
      </c>
      <c r="AJ8" s="4">
        <f t="shared" si="19"/>
        <v>57</v>
      </c>
      <c r="AK8" s="2">
        <f t="shared" si="20"/>
        <v>611557</v>
      </c>
    </row>
    <row r="9" spans="1:37">
      <c r="A9" s="2" t="str">
        <f t="shared" si="0"/>
        <v>FC大阪</v>
      </c>
      <c r="B9" s="4" t="s">
        <v>9</v>
      </c>
      <c r="C9" s="5"/>
      <c r="D9" s="5" t="s">
        <v>4</v>
      </c>
      <c r="E9" s="5"/>
      <c r="F9" s="4" t="s">
        <v>53</v>
      </c>
      <c r="G9" s="2" t="str">
        <f t="shared" si="1"/>
        <v>未</v>
      </c>
      <c r="H9" s="4">
        <f t="shared" si="2"/>
        <v>6</v>
      </c>
      <c r="I9" s="4" t="s">
        <v>54</v>
      </c>
      <c r="J9" s="4">
        <v>35</v>
      </c>
      <c r="K9" s="4">
        <v>16</v>
      </c>
      <c r="L9" s="4">
        <v>5</v>
      </c>
      <c r="M9" s="4">
        <v>14</v>
      </c>
      <c r="N9" s="4">
        <v>41</v>
      </c>
      <c r="O9" s="4">
        <v>35</v>
      </c>
      <c r="P9" s="7">
        <v>6</v>
      </c>
      <c r="Q9" s="4">
        <v>53</v>
      </c>
      <c r="R9" s="2">
        <f t="shared" si="3"/>
        <v>530641</v>
      </c>
      <c r="S9" s="8" t="str">
        <f t="shared" si="4"/>
        <v/>
      </c>
      <c r="T9" s="5">
        <f t="shared" si="5"/>
        <v>0</v>
      </c>
      <c r="U9" s="5" t="s">
        <v>4</v>
      </c>
      <c r="V9" s="5">
        <f t="shared" si="6"/>
        <v>0</v>
      </c>
      <c r="W9" s="4" t="str">
        <f t="shared" si="7"/>
        <v>鳥取</v>
      </c>
      <c r="X9" s="9" t="str">
        <f t="shared" si="8"/>
        <v>未</v>
      </c>
      <c r="Y9" s="9">
        <f t="shared" si="9"/>
        <v>53</v>
      </c>
      <c r="Z9" s="10">
        <f t="shared" si="10"/>
        <v>6</v>
      </c>
      <c r="AA9" s="11">
        <f t="shared" si="11"/>
        <v>41</v>
      </c>
      <c r="AB9" s="2">
        <f t="shared" si="12"/>
        <v>530640.94999999995</v>
      </c>
      <c r="AC9" s="2">
        <f t="shared" si="13"/>
        <v>6</v>
      </c>
      <c r="AD9" s="2" t="str">
        <f t="shared" si="14"/>
        <v>北九州</v>
      </c>
      <c r="AE9" s="2">
        <v>6</v>
      </c>
      <c r="AF9" s="12">
        <f t="shared" si="15"/>
        <v>6</v>
      </c>
      <c r="AG9" s="4" t="str">
        <f t="shared" si="16"/>
        <v>北九州</v>
      </c>
      <c r="AH9" s="4">
        <f t="shared" si="17"/>
        <v>53</v>
      </c>
      <c r="AI9" s="7">
        <f t="shared" si="18"/>
        <v>6</v>
      </c>
      <c r="AJ9" s="4">
        <f t="shared" si="19"/>
        <v>41</v>
      </c>
      <c r="AK9" s="2">
        <f t="shared" si="20"/>
        <v>530641</v>
      </c>
    </row>
    <row r="10" spans="1:37">
      <c r="A10" s="2" t="str">
        <f t="shared" si="0"/>
        <v>栃木SC</v>
      </c>
      <c r="B10" s="4" t="s">
        <v>21</v>
      </c>
      <c r="C10" s="5"/>
      <c r="D10" s="5" t="s">
        <v>4</v>
      </c>
      <c r="E10" s="5"/>
      <c r="F10" s="4" t="s">
        <v>56</v>
      </c>
      <c r="G10" s="2" t="str">
        <f t="shared" si="1"/>
        <v>未</v>
      </c>
      <c r="H10" s="4">
        <f t="shared" si="2"/>
        <v>7</v>
      </c>
      <c r="I10" s="4" t="s">
        <v>21</v>
      </c>
      <c r="J10" s="4">
        <v>35</v>
      </c>
      <c r="K10" s="4">
        <v>16</v>
      </c>
      <c r="L10" s="4">
        <v>5</v>
      </c>
      <c r="M10" s="4">
        <v>14</v>
      </c>
      <c r="N10" s="4">
        <v>46</v>
      </c>
      <c r="O10" s="4">
        <v>41</v>
      </c>
      <c r="P10" s="7">
        <v>5</v>
      </c>
      <c r="Q10" s="4">
        <v>53</v>
      </c>
      <c r="R10" s="2">
        <f t="shared" si="3"/>
        <v>530546</v>
      </c>
      <c r="S10" s="8" t="str">
        <f t="shared" si="4"/>
        <v/>
      </c>
      <c r="T10" s="5">
        <f t="shared" si="5"/>
        <v>0</v>
      </c>
      <c r="U10" s="5" t="s">
        <v>4</v>
      </c>
      <c r="V10" s="5">
        <f t="shared" si="6"/>
        <v>0</v>
      </c>
      <c r="W10" s="4" t="str">
        <f t="shared" si="7"/>
        <v>栃木SC</v>
      </c>
      <c r="X10" s="9" t="str">
        <f t="shared" si="8"/>
        <v>未</v>
      </c>
      <c r="Y10" s="9">
        <f t="shared" si="9"/>
        <v>53</v>
      </c>
      <c r="Z10" s="10">
        <f t="shared" si="10"/>
        <v>5</v>
      </c>
      <c r="AA10" s="11">
        <f t="shared" si="11"/>
        <v>46</v>
      </c>
      <c r="AB10" s="2">
        <f t="shared" si="12"/>
        <v>530545.93999999994</v>
      </c>
      <c r="AC10" s="2">
        <f t="shared" si="13"/>
        <v>7</v>
      </c>
      <c r="AD10" s="2" t="str">
        <f t="shared" si="14"/>
        <v>金沢</v>
      </c>
      <c r="AE10" s="2">
        <v>7</v>
      </c>
      <c r="AF10" s="12">
        <f t="shared" si="15"/>
        <v>7</v>
      </c>
      <c r="AG10" s="4" t="str">
        <f t="shared" si="16"/>
        <v>金沢</v>
      </c>
      <c r="AH10" s="4">
        <f t="shared" si="17"/>
        <v>53</v>
      </c>
      <c r="AI10" s="7">
        <f t="shared" si="18"/>
        <v>5</v>
      </c>
      <c r="AJ10" s="4">
        <f t="shared" si="19"/>
        <v>46</v>
      </c>
      <c r="AK10" s="2">
        <f t="shared" si="20"/>
        <v>530546</v>
      </c>
    </row>
    <row r="11" spans="1:37">
      <c r="A11" s="2" t="str">
        <f t="shared" si="0"/>
        <v>群馬</v>
      </c>
      <c r="B11" s="4" t="s">
        <v>62</v>
      </c>
      <c r="C11" s="5"/>
      <c r="D11" s="5" t="s">
        <v>4</v>
      </c>
      <c r="E11" s="5"/>
      <c r="F11" s="4" t="s">
        <v>59</v>
      </c>
      <c r="G11" s="2" t="str">
        <f t="shared" si="1"/>
        <v>未</v>
      </c>
      <c r="H11" s="4">
        <f t="shared" si="2"/>
        <v>7</v>
      </c>
      <c r="I11" s="4" t="s">
        <v>55</v>
      </c>
      <c r="J11" s="4">
        <v>35</v>
      </c>
      <c r="K11" s="4">
        <v>14</v>
      </c>
      <c r="L11" s="4">
        <v>11</v>
      </c>
      <c r="M11" s="4">
        <v>10</v>
      </c>
      <c r="N11" s="4">
        <v>46</v>
      </c>
      <c r="O11" s="4">
        <v>41</v>
      </c>
      <c r="P11" s="7">
        <v>5</v>
      </c>
      <c r="Q11" s="4">
        <v>53</v>
      </c>
      <c r="R11" s="2">
        <f t="shared" si="3"/>
        <v>530546</v>
      </c>
      <c r="S11" s="8" t="str">
        <f t="shared" si="4"/>
        <v/>
      </c>
      <c r="T11" s="5">
        <f t="shared" si="5"/>
        <v>0</v>
      </c>
      <c r="U11" s="5" t="s">
        <v>4</v>
      </c>
      <c r="V11" s="5">
        <f t="shared" si="6"/>
        <v>0</v>
      </c>
      <c r="W11" s="4" t="str">
        <f t="shared" si="7"/>
        <v>福島</v>
      </c>
      <c r="X11" s="9" t="str">
        <f t="shared" si="8"/>
        <v>未</v>
      </c>
      <c r="Y11" s="9">
        <f t="shared" si="9"/>
        <v>53</v>
      </c>
      <c r="Z11" s="10">
        <f t="shared" si="10"/>
        <v>5</v>
      </c>
      <c r="AA11" s="11">
        <f t="shared" si="11"/>
        <v>46</v>
      </c>
      <c r="AB11" s="2">
        <f t="shared" si="12"/>
        <v>530545.93000000005</v>
      </c>
      <c r="AC11" s="2">
        <f t="shared" si="13"/>
        <v>8</v>
      </c>
      <c r="AD11" s="2" t="str">
        <f t="shared" si="14"/>
        <v>奈良</v>
      </c>
      <c r="AE11" s="2">
        <v>8</v>
      </c>
      <c r="AF11" s="12">
        <f t="shared" si="15"/>
        <v>7</v>
      </c>
      <c r="AG11" s="4" t="str">
        <f t="shared" si="16"/>
        <v>奈良</v>
      </c>
      <c r="AH11" s="4">
        <f t="shared" si="17"/>
        <v>53</v>
      </c>
      <c r="AI11" s="7">
        <f t="shared" si="18"/>
        <v>5</v>
      </c>
      <c r="AJ11" s="4">
        <f t="shared" si="19"/>
        <v>46</v>
      </c>
      <c r="AK11" s="2">
        <f t="shared" si="20"/>
        <v>530546</v>
      </c>
    </row>
    <row r="12" spans="1:37">
      <c r="A12" s="2" t="str">
        <f t="shared" si="0"/>
        <v>北九州</v>
      </c>
      <c r="B12" s="4" t="s">
        <v>57</v>
      </c>
      <c r="C12" s="5"/>
      <c r="D12" s="5" t="s">
        <v>4</v>
      </c>
      <c r="E12" s="5"/>
      <c r="F12" s="4" t="s">
        <v>54</v>
      </c>
      <c r="G12" s="2" t="str">
        <f t="shared" si="1"/>
        <v>未</v>
      </c>
      <c r="H12" s="4">
        <f t="shared" si="2"/>
        <v>9</v>
      </c>
      <c r="I12" s="4" t="s">
        <v>56</v>
      </c>
      <c r="J12" s="4">
        <v>35</v>
      </c>
      <c r="K12" s="4">
        <v>15</v>
      </c>
      <c r="L12" s="4">
        <v>7</v>
      </c>
      <c r="M12" s="4">
        <v>13</v>
      </c>
      <c r="N12" s="4">
        <v>36</v>
      </c>
      <c r="O12" s="4">
        <v>33</v>
      </c>
      <c r="P12" s="7">
        <v>3</v>
      </c>
      <c r="Q12" s="4">
        <v>52</v>
      </c>
      <c r="R12" s="2">
        <f t="shared" si="3"/>
        <v>520336</v>
      </c>
      <c r="S12" s="8" t="str">
        <f t="shared" si="4"/>
        <v/>
      </c>
      <c r="T12" s="5">
        <f t="shared" si="5"/>
        <v>0</v>
      </c>
      <c r="U12" s="5" t="s">
        <v>4</v>
      </c>
      <c r="V12" s="5">
        <f t="shared" si="6"/>
        <v>0</v>
      </c>
      <c r="W12" s="4" t="str">
        <f t="shared" si="7"/>
        <v>金沢</v>
      </c>
      <c r="X12" s="9" t="str">
        <f t="shared" si="8"/>
        <v>未</v>
      </c>
      <c r="Y12" s="9">
        <f t="shared" si="9"/>
        <v>52</v>
      </c>
      <c r="Z12" s="10">
        <f t="shared" si="10"/>
        <v>3</v>
      </c>
      <c r="AA12" s="11">
        <f t="shared" si="11"/>
        <v>36</v>
      </c>
      <c r="AB12" s="2">
        <f t="shared" si="12"/>
        <v>520335.92</v>
      </c>
      <c r="AC12" s="2">
        <f t="shared" si="13"/>
        <v>9</v>
      </c>
      <c r="AD12" s="2" t="str">
        <f t="shared" si="14"/>
        <v>栃木SC</v>
      </c>
      <c r="AE12" s="2">
        <v>9</v>
      </c>
      <c r="AF12" s="12">
        <f t="shared" si="15"/>
        <v>9</v>
      </c>
      <c r="AG12" s="4" t="str">
        <f t="shared" si="16"/>
        <v>栃木SC</v>
      </c>
      <c r="AH12" s="4">
        <f t="shared" si="17"/>
        <v>52</v>
      </c>
      <c r="AI12" s="7">
        <f t="shared" si="18"/>
        <v>3</v>
      </c>
      <c r="AJ12" s="4">
        <f t="shared" si="19"/>
        <v>36</v>
      </c>
      <c r="AK12" s="2">
        <f t="shared" si="20"/>
        <v>520336</v>
      </c>
    </row>
    <row r="13" spans="1:37">
      <c r="A13" s="2" t="str">
        <f t="shared" si="0"/>
        <v>鹿児島</v>
      </c>
      <c r="B13" s="4" t="s">
        <v>61</v>
      </c>
      <c r="C13" s="5"/>
      <c r="D13" s="5" t="s">
        <v>4</v>
      </c>
      <c r="E13" s="5"/>
      <c r="F13" s="4" t="s">
        <v>51</v>
      </c>
      <c r="G13" s="2" t="str">
        <f t="shared" si="1"/>
        <v>未</v>
      </c>
      <c r="H13" s="4">
        <f t="shared" si="2"/>
        <v>10</v>
      </c>
      <c r="I13" s="4" t="s">
        <v>15</v>
      </c>
      <c r="J13" s="4">
        <v>35</v>
      </c>
      <c r="K13" s="4">
        <v>12</v>
      </c>
      <c r="L13" s="4">
        <v>11</v>
      </c>
      <c r="M13" s="4">
        <v>12</v>
      </c>
      <c r="N13" s="4">
        <v>33</v>
      </c>
      <c r="O13" s="4">
        <v>42</v>
      </c>
      <c r="P13" s="7">
        <v>-9</v>
      </c>
      <c r="Q13" s="4">
        <v>47</v>
      </c>
      <c r="R13" s="2">
        <f t="shared" si="3"/>
        <v>469133</v>
      </c>
      <c r="S13" s="8" t="str">
        <f t="shared" si="4"/>
        <v/>
      </c>
      <c r="T13" s="5">
        <f t="shared" si="5"/>
        <v>0</v>
      </c>
      <c r="U13" s="5" t="s">
        <v>4</v>
      </c>
      <c r="V13" s="5">
        <f t="shared" si="6"/>
        <v>0</v>
      </c>
      <c r="W13" s="4" t="str">
        <f t="shared" si="7"/>
        <v>琉球</v>
      </c>
      <c r="X13" s="9" t="str">
        <f t="shared" si="8"/>
        <v>未</v>
      </c>
      <c r="Y13" s="9">
        <f t="shared" si="9"/>
        <v>47</v>
      </c>
      <c r="Z13" s="10">
        <f t="shared" si="10"/>
        <v>-9</v>
      </c>
      <c r="AA13" s="11">
        <f t="shared" si="11"/>
        <v>33</v>
      </c>
      <c r="AB13" s="2">
        <f t="shared" si="12"/>
        <v>469132.91</v>
      </c>
      <c r="AC13" s="2">
        <f t="shared" si="13"/>
        <v>10</v>
      </c>
      <c r="AD13" s="2" t="str">
        <f t="shared" si="14"/>
        <v>相模原</v>
      </c>
      <c r="AE13" s="2">
        <v>10</v>
      </c>
      <c r="AF13" s="12">
        <f t="shared" si="15"/>
        <v>10</v>
      </c>
      <c r="AG13" s="4" t="str">
        <f t="shared" si="16"/>
        <v>相模原</v>
      </c>
      <c r="AH13" s="4">
        <f t="shared" si="17"/>
        <v>47</v>
      </c>
      <c r="AI13" s="7">
        <f t="shared" si="18"/>
        <v>-9</v>
      </c>
      <c r="AJ13" s="4">
        <f t="shared" si="19"/>
        <v>33</v>
      </c>
      <c r="AK13" s="2">
        <f t="shared" si="20"/>
        <v>469133</v>
      </c>
    </row>
    <row r="14" spans="1:37">
      <c r="H14" s="4">
        <f t="shared" si="2"/>
        <v>11</v>
      </c>
      <c r="I14" s="4" t="s">
        <v>28</v>
      </c>
      <c r="J14" s="4">
        <v>35</v>
      </c>
      <c r="K14" s="4">
        <v>13</v>
      </c>
      <c r="L14" s="4">
        <v>8</v>
      </c>
      <c r="M14" s="4">
        <v>14</v>
      </c>
      <c r="N14" s="4">
        <v>53</v>
      </c>
      <c r="O14" s="4">
        <v>64</v>
      </c>
      <c r="P14" s="7">
        <v>-11</v>
      </c>
      <c r="Q14" s="4">
        <v>47</v>
      </c>
      <c r="R14" s="2">
        <f t="shared" si="3"/>
        <v>468953</v>
      </c>
      <c r="S14" s="8" t="str">
        <f t="shared" si="4"/>
        <v/>
      </c>
      <c r="T14" s="5">
        <f t="shared" si="5"/>
        <v>0</v>
      </c>
      <c r="U14" s="5" t="s">
        <v>4</v>
      </c>
      <c r="V14" s="5">
        <f t="shared" si="6"/>
        <v>0</v>
      </c>
      <c r="W14" s="4" t="str">
        <f t="shared" si="7"/>
        <v>奈良</v>
      </c>
      <c r="X14" s="9" t="str">
        <f t="shared" si="8"/>
        <v>未</v>
      </c>
      <c r="Y14" s="9">
        <f t="shared" si="9"/>
        <v>47</v>
      </c>
      <c r="Z14" s="10">
        <f t="shared" si="10"/>
        <v>-11</v>
      </c>
      <c r="AA14" s="11">
        <f t="shared" si="11"/>
        <v>53</v>
      </c>
      <c r="AB14" s="2">
        <f t="shared" si="12"/>
        <v>468952.9</v>
      </c>
      <c r="AC14" s="2">
        <f t="shared" si="13"/>
        <v>11</v>
      </c>
      <c r="AD14" s="2" t="str">
        <f t="shared" si="14"/>
        <v>福島</v>
      </c>
      <c r="AE14" s="2">
        <v>11</v>
      </c>
      <c r="AF14" s="12">
        <f t="shared" si="15"/>
        <v>11</v>
      </c>
      <c r="AG14" s="4" t="str">
        <f t="shared" si="16"/>
        <v>福島</v>
      </c>
      <c r="AH14" s="4">
        <f t="shared" si="17"/>
        <v>47</v>
      </c>
      <c r="AI14" s="7">
        <f t="shared" si="18"/>
        <v>-11</v>
      </c>
      <c r="AJ14" s="4">
        <f t="shared" si="19"/>
        <v>53</v>
      </c>
      <c r="AK14" s="2">
        <f t="shared" si="20"/>
        <v>468953</v>
      </c>
    </row>
    <row r="15" spans="1:37">
      <c r="H15" s="4">
        <f t="shared" si="2"/>
        <v>12</v>
      </c>
      <c r="I15" s="4" t="s">
        <v>57</v>
      </c>
      <c r="J15" s="4">
        <v>35</v>
      </c>
      <c r="K15" s="4">
        <v>13</v>
      </c>
      <c r="L15" s="4">
        <v>6</v>
      </c>
      <c r="M15" s="4">
        <v>16</v>
      </c>
      <c r="N15" s="4">
        <v>38</v>
      </c>
      <c r="O15" s="4">
        <v>44</v>
      </c>
      <c r="P15" s="7">
        <v>-6</v>
      </c>
      <c r="Q15" s="4">
        <v>45</v>
      </c>
      <c r="R15" s="2">
        <f t="shared" si="3"/>
        <v>449438</v>
      </c>
      <c r="S15" s="8" t="str">
        <f t="shared" si="4"/>
        <v/>
      </c>
      <c r="T15" s="5">
        <f t="shared" si="5"/>
        <v>0</v>
      </c>
      <c r="U15" s="5" t="s">
        <v>4</v>
      </c>
      <c r="V15" s="5">
        <f t="shared" si="6"/>
        <v>0</v>
      </c>
      <c r="W15" s="4" t="str">
        <f t="shared" si="7"/>
        <v>北九州</v>
      </c>
      <c r="X15" s="9" t="str">
        <f t="shared" si="8"/>
        <v>未</v>
      </c>
      <c r="Y15" s="9">
        <f t="shared" si="9"/>
        <v>45</v>
      </c>
      <c r="Z15" s="10">
        <f t="shared" si="10"/>
        <v>-6</v>
      </c>
      <c r="AA15" s="11">
        <f t="shared" si="11"/>
        <v>38</v>
      </c>
      <c r="AB15" s="2">
        <f t="shared" si="12"/>
        <v>449437.89</v>
      </c>
      <c r="AC15" s="2">
        <f t="shared" si="13"/>
        <v>12</v>
      </c>
      <c r="AD15" s="2" t="str">
        <f t="shared" si="14"/>
        <v>鳥取</v>
      </c>
      <c r="AE15" s="2">
        <v>12</v>
      </c>
      <c r="AF15" s="12">
        <f t="shared" si="15"/>
        <v>12</v>
      </c>
      <c r="AG15" s="4" t="str">
        <f t="shared" si="16"/>
        <v>鳥取</v>
      </c>
      <c r="AH15" s="4">
        <f t="shared" si="17"/>
        <v>45</v>
      </c>
      <c r="AI15" s="7">
        <f t="shared" si="18"/>
        <v>-6</v>
      </c>
      <c r="AJ15" s="4">
        <f t="shared" si="19"/>
        <v>38</v>
      </c>
      <c r="AK15" s="2">
        <f t="shared" si="20"/>
        <v>449438</v>
      </c>
    </row>
    <row r="16" spans="1:37">
      <c r="H16" s="4">
        <f t="shared" si="2"/>
        <v>13</v>
      </c>
      <c r="I16" s="4" t="s">
        <v>58</v>
      </c>
      <c r="J16" s="4">
        <v>35</v>
      </c>
      <c r="K16" s="4">
        <v>12</v>
      </c>
      <c r="L16" s="4">
        <v>8</v>
      </c>
      <c r="M16" s="4">
        <v>15</v>
      </c>
      <c r="N16" s="4">
        <v>47</v>
      </c>
      <c r="O16" s="4">
        <v>55</v>
      </c>
      <c r="P16" s="7">
        <v>-8</v>
      </c>
      <c r="Q16" s="4">
        <v>44</v>
      </c>
      <c r="R16" s="2">
        <f t="shared" si="3"/>
        <v>439247</v>
      </c>
      <c r="S16" s="8" t="str">
        <f t="shared" si="4"/>
        <v/>
      </c>
      <c r="T16" s="5">
        <f t="shared" si="5"/>
        <v>0</v>
      </c>
      <c r="U16" s="5" t="s">
        <v>4</v>
      </c>
      <c r="V16" s="5">
        <f t="shared" si="6"/>
        <v>0</v>
      </c>
      <c r="W16" s="4" t="str">
        <f t="shared" si="7"/>
        <v>栃木Ｃ</v>
      </c>
      <c r="X16" s="9" t="str">
        <f t="shared" si="8"/>
        <v>未</v>
      </c>
      <c r="Y16" s="9">
        <f t="shared" si="9"/>
        <v>44</v>
      </c>
      <c r="Z16" s="10">
        <f t="shared" si="10"/>
        <v>-8</v>
      </c>
      <c r="AA16" s="11">
        <f t="shared" si="11"/>
        <v>47</v>
      </c>
      <c r="AB16" s="2">
        <f t="shared" si="12"/>
        <v>439246.88</v>
      </c>
      <c r="AC16" s="2">
        <f t="shared" si="13"/>
        <v>13</v>
      </c>
      <c r="AD16" s="2" t="str">
        <f t="shared" si="14"/>
        <v>岐阜</v>
      </c>
      <c r="AE16" s="2">
        <v>13</v>
      </c>
      <c r="AF16" s="12">
        <f t="shared" si="15"/>
        <v>13</v>
      </c>
      <c r="AG16" s="4" t="str">
        <f t="shared" si="16"/>
        <v>岐阜</v>
      </c>
      <c r="AH16" s="4">
        <f t="shared" si="17"/>
        <v>44</v>
      </c>
      <c r="AI16" s="7">
        <f t="shared" si="18"/>
        <v>-8</v>
      </c>
      <c r="AJ16" s="4">
        <f t="shared" si="19"/>
        <v>47</v>
      </c>
      <c r="AK16" s="2">
        <f t="shared" si="20"/>
        <v>439247</v>
      </c>
    </row>
    <row r="17" spans="1:37">
      <c r="H17" s="4">
        <f t="shared" si="2"/>
        <v>14</v>
      </c>
      <c r="I17" s="4" t="s">
        <v>9</v>
      </c>
      <c r="J17" s="4">
        <v>35</v>
      </c>
      <c r="K17" s="4">
        <v>10</v>
      </c>
      <c r="L17" s="4">
        <v>9</v>
      </c>
      <c r="M17" s="4">
        <v>16</v>
      </c>
      <c r="N17" s="4">
        <v>36</v>
      </c>
      <c r="O17" s="4">
        <v>42</v>
      </c>
      <c r="P17" s="7">
        <v>-6</v>
      </c>
      <c r="Q17" s="4">
        <v>39</v>
      </c>
      <c r="R17" s="2">
        <f t="shared" si="3"/>
        <v>389436</v>
      </c>
      <c r="S17" s="8" t="str">
        <f t="shared" si="4"/>
        <v/>
      </c>
      <c r="T17" s="5">
        <f t="shared" si="5"/>
        <v>0</v>
      </c>
      <c r="U17" s="5" t="s">
        <v>4</v>
      </c>
      <c r="V17" s="5">
        <f t="shared" si="6"/>
        <v>0</v>
      </c>
      <c r="W17" s="4" t="str">
        <f t="shared" si="7"/>
        <v>FC大阪</v>
      </c>
      <c r="X17" s="9" t="str">
        <f t="shared" si="8"/>
        <v>未</v>
      </c>
      <c r="Y17" s="9">
        <f t="shared" si="9"/>
        <v>39</v>
      </c>
      <c r="Z17" s="10">
        <f t="shared" si="10"/>
        <v>-6</v>
      </c>
      <c r="AA17" s="11">
        <f t="shared" si="11"/>
        <v>36</v>
      </c>
      <c r="AB17" s="2">
        <f t="shared" si="12"/>
        <v>389435.87</v>
      </c>
      <c r="AC17" s="2">
        <f t="shared" si="13"/>
        <v>14</v>
      </c>
      <c r="AD17" s="2" t="str">
        <f t="shared" si="14"/>
        <v>松本</v>
      </c>
      <c r="AE17" s="2">
        <v>14</v>
      </c>
      <c r="AF17" s="12">
        <f t="shared" si="15"/>
        <v>14</v>
      </c>
      <c r="AG17" s="4" t="str">
        <f t="shared" si="16"/>
        <v>松本</v>
      </c>
      <c r="AH17" s="4">
        <f t="shared" si="17"/>
        <v>39</v>
      </c>
      <c r="AI17" s="7">
        <f t="shared" si="18"/>
        <v>-6</v>
      </c>
      <c r="AJ17" s="4">
        <f t="shared" si="19"/>
        <v>36</v>
      </c>
      <c r="AK17" s="2">
        <f t="shared" si="20"/>
        <v>389436</v>
      </c>
    </row>
    <row r="18" spans="1:37">
      <c r="H18" s="4">
        <f t="shared" si="2"/>
        <v>15</v>
      </c>
      <c r="I18" s="4" t="s">
        <v>20</v>
      </c>
      <c r="J18" s="4">
        <v>35</v>
      </c>
      <c r="K18" s="4">
        <v>10</v>
      </c>
      <c r="L18" s="4">
        <v>8</v>
      </c>
      <c r="M18" s="4">
        <v>17</v>
      </c>
      <c r="N18" s="4">
        <v>38</v>
      </c>
      <c r="O18" s="4">
        <v>51</v>
      </c>
      <c r="P18" s="7">
        <v>-13</v>
      </c>
      <c r="Q18" s="4">
        <v>38</v>
      </c>
      <c r="R18" s="2">
        <f t="shared" si="3"/>
        <v>378738</v>
      </c>
      <c r="S18" s="8" t="str">
        <f t="shared" si="4"/>
        <v/>
      </c>
      <c r="T18" s="5">
        <f t="shared" si="5"/>
        <v>0</v>
      </c>
      <c r="U18" s="5" t="s">
        <v>4</v>
      </c>
      <c r="V18" s="5">
        <f t="shared" si="6"/>
        <v>0</v>
      </c>
      <c r="W18" s="4" t="str">
        <f t="shared" si="7"/>
        <v>相模原</v>
      </c>
      <c r="X18" s="9" t="str">
        <f t="shared" si="8"/>
        <v>未</v>
      </c>
      <c r="Y18" s="9">
        <f t="shared" si="9"/>
        <v>38</v>
      </c>
      <c r="Z18" s="10">
        <f t="shared" si="10"/>
        <v>-13</v>
      </c>
      <c r="AA18" s="11">
        <f t="shared" si="11"/>
        <v>38</v>
      </c>
      <c r="AB18" s="2">
        <f t="shared" si="12"/>
        <v>378737.86</v>
      </c>
      <c r="AC18" s="2">
        <f t="shared" si="13"/>
        <v>15</v>
      </c>
      <c r="AD18" s="2" t="str">
        <f t="shared" si="14"/>
        <v>琉球</v>
      </c>
      <c r="AE18" s="2">
        <v>15</v>
      </c>
      <c r="AF18" s="12">
        <f t="shared" si="15"/>
        <v>15</v>
      </c>
      <c r="AG18" s="4" t="str">
        <f t="shared" si="16"/>
        <v>琉球</v>
      </c>
      <c r="AH18" s="4">
        <f t="shared" si="17"/>
        <v>38</v>
      </c>
      <c r="AI18" s="7">
        <f t="shared" si="18"/>
        <v>-13</v>
      </c>
      <c r="AJ18" s="4">
        <f t="shared" si="19"/>
        <v>38</v>
      </c>
      <c r="AK18" s="2">
        <f t="shared" si="20"/>
        <v>378738</v>
      </c>
    </row>
    <row r="19" spans="1:37">
      <c r="H19" s="4">
        <f t="shared" si="2"/>
        <v>16</v>
      </c>
      <c r="I19" s="4" t="s">
        <v>59</v>
      </c>
      <c r="J19" s="4">
        <v>35</v>
      </c>
      <c r="K19" s="4">
        <v>9</v>
      </c>
      <c r="L19" s="4">
        <v>10</v>
      </c>
      <c r="M19" s="4">
        <v>16</v>
      </c>
      <c r="N19" s="4">
        <v>47</v>
      </c>
      <c r="O19" s="4">
        <v>56</v>
      </c>
      <c r="P19" s="7">
        <v>-9</v>
      </c>
      <c r="Q19" s="4">
        <v>37</v>
      </c>
      <c r="R19" s="2">
        <f t="shared" si="3"/>
        <v>369147</v>
      </c>
      <c r="S19" s="8" t="str">
        <f t="shared" si="4"/>
        <v/>
      </c>
      <c r="T19" s="5">
        <f t="shared" si="5"/>
        <v>0</v>
      </c>
      <c r="U19" s="5" t="s">
        <v>4</v>
      </c>
      <c r="V19" s="5">
        <f t="shared" si="6"/>
        <v>0</v>
      </c>
      <c r="W19" s="4" t="str">
        <f t="shared" si="7"/>
        <v>沼津</v>
      </c>
      <c r="X19" s="9" t="str">
        <f t="shared" si="8"/>
        <v>未</v>
      </c>
      <c r="Y19" s="9">
        <f t="shared" si="9"/>
        <v>37</v>
      </c>
      <c r="Z19" s="10">
        <f t="shared" si="10"/>
        <v>-9</v>
      </c>
      <c r="AA19" s="11">
        <f t="shared" si="11"/>
        <v>47</v>
      </c>
      <c r="AB19" s="2">
        <f t="shared" si="12"/>
        <v>369146.85</v>
      </c>
      <c r="AC19" s="2">
        <f t="shared" si="13"/>
        <v>16</v>
      </c>
      <c r="AD19" s="2" t="str">
        <f t="shared" si="14"/>
        <v>群馬</v>
      </c>
      <c r="AE19" s="2">
        <v>16</v>
      </c>
      <c r="AF19" s="12">
        <f t="shared" si="15"/>
        <v>16</v>
      </c>
      <c r="AG19" s="4" t="str">
        <f t="shared" si="16"/>
        <v>群馬</v>
      </c>
      <c r="AH19" s="4">
        <f t="shared" si="17"/>
        <v>37</v>
      </c>
      <c r="AI19" s="7">
        <f t="shared" si="18"/>
        <v>-9</v>
      </c>
      <c r="AJ19" s="4">
        <f t="shared" si="19"/>
        <v>47</v>
      </c>
      <c r="AK19" s="2">
        <f t="shared" si="20"/>
        <v>369147</v>
      </c>
    </row>
    <row r="20" spans="1:37">
      <c r="H20" s="4">
        <f t="shared" si="2"/>
        <v>17</v>
      </c>
      <c r="I20" s="4" t="s">
        <v>49</v>
      </c>
      <c r="J20" s="4">
        <v>35</v>
      </c>
      <c r="K20" s="4">
        <v>10</v>
      </c>
      <c r="L20" s="4">
        <v>7</v>
      </c>
      <c r="M20" s="4">
        <v>18</v>
      </c>
      <c r="N20" s="4">
        <v>40</v>
      </c>
      <c r="O20" s="4">
        <v>58</v>
      </c>
      <c r="P20" s="7">
        <v>-18</v>
      </c>
      <c r="Q20" s="4">
        <v>37</v>
      </c>
      <c r="R20" s="2">
        <f t="shared" si="3"/>
        <v>368240</v>
      </c>
      <c r="S20" s="8" t="str">
        <f t="shared" si="4"/>
        <v/>
      </c>
      <c r="T20" s="5">
        <f t="shared" si="5"/>
        <v>0</v>
      </c>
      <c r="U20" s="5" t="s">
        <v>4</v>
      </c>
      <c r="V20" s="5">
        <f t="shared" si="6"/>
        <v>0</v>
      </c>
      <c r="W20" s="4" t="str">
        <f t="shared" si="7"/>
        <v>八戸</v>
      </c>
      <c r="X20" s="9" t="str">
        <f t="shared" si="8"/>
        <v>未</v>
      </c>
      <c r="Y20" s="9">
        <f t="shared" si="9"/>
        <v>37</v>
      </c>
      <c r="Z20" s="10">
        <f t="shared" si="10"/>
        <v>-18</v>
      </c>
      <c r="AA20" s="11">
        <f t="shared" si="11"/>
        <v>40</v>
      </c>
      <c r="AB20" s="2">
        <f t="shared" si="12"/>
        <v>368239.84</v>
      </c>
      <c r="AC20" s="2">
        <f t="shared" si="13"/>
        <v>17</v>
      </c>
      <c r="AD20" s="2" t="str">
        <f t="shared" si="14"/>
        <v>高知</v>
      </c>
      <c r="AE20" s="2">
        <v>17</v>
      </c>
      <c r="AF20" s="12">
        <f t="shared" si="15"/>
        <v>17</v>
      </c>
      <c r="AG20" s="4" t="str">
        <f t="shared" si="16"/>
        <v>高知</v>
      </c>
      <c r="AH20" s="4">
        <f t="shared" si="17"/>
        <v>37</v>
      </c>
      <c r="AI20" s="7">
        <f t="shared" si="18"/>
        <v>-18</v>
      </c>
      <c r="AJ20" s="4">
        <f t="shared" si="19"/>
        <v>40</v>
      </c>
      <c r="AK20" s="2">
        <f t="shared" si="20"/>
        <v>368240</v>
      </c>
    </row>
    <row r="21" spans="1:37">
      <c r="H21" s="4">
        <f t="shared" si="2"/>
        <v>18</v>
      </c>
      <c r="I21" s="4" t="s">
        <v>60</v>
      </c>
      <c r="J21" s="4">
        <v>35</v>
      </c>
      <c r="K21" s="4">
        <v>9</v>
      </c>
      <c r="L21" s="4">
        <v>8</v>
      </c>
      <c r="M21" s="4">
        <v>18</v>
      </c>
      <c r="N21" s="4">
        <v>29</v>
      </c>
      <c r="O21" s="4">
        <v>49</v>
      </c>
      <c r="P21" s="7">
        <v>-20</v>
      </c>
      <c r="Q21" s="4">
        <v>35</v>
      </c>
      <c r="R21" s="2">
        <f t="shared" si="3"/>
        <v>348029</v>
      </c>
      <c r="S21" s="8" t="str">
        <f t="shared" si="4"/>
        <v/>
      </c>
      <c r="T21" s="5">
        <f t="shared" si="5"/>
        <v>0</v>
      </c>
      <c r="U21" s="5" t="s">
        <v>4</v>
      </c>
      <c r="V21" s="5">
        <f t="shared" si="6"/>
        <v>0</v>
      </c>
      <c r="W21" s="4" t="str">
        <f t="shared" si="7"/>
        <v>宮崎</v>
      </c>
      <c r="X21" s="9" t="str">
        <f t="shared" si="8"/>
        <v>未</v>
      </c>
      <c r="Y21" s="9">
        <f t="shared" si="9"/>
        <v>35</v>
      </c>
      <c r="Z21" s="10">
        <f t="shared" si="10"/>
        <v>-20</v>
      </c>
      <c r="AA21" s="11">
        <f t="shared" si="11"/>
        <v>29</v>
      </c>
      <c r="AB21" s="2">
        <f t="shared" si="12"/>
        <v>348028.83</v>
      </c>
      <c r="AC21" s="2">
        <f t="shared" si="13"/>
        <v>18</v>
      </c>
      <c r="AD21" s="2" t="str">
        <f t="shared" si="14"/>
        <v>長野</v>
      </c>
      <c r="AE21" s="2">
        <v>18</v>
      </c>
      <c r="AF21" s="12">
        <f t="shared" si="15"/>
        <v>18</v>
      </c>
      <c r="AG21" s="4" t="str">
        <f t="shared" si="16"/>
        <v>長野</v>
      </c>
      <c r="AH21" s="4">
        <f t="shared" si="17"/>
        <v>35</v>
      </c>
      <c r="AI21" s="7">
        <f t="shared" si="18"/>
        <v>-20</v>
      </c>
      <c r="AJ21" s="4">
        <f t="shared" si="19"/>
        <v>29</v>
      </c>
      <c r="AK21" s="2">
        <f t="shared" si="20"/>
        <v>348029</v>
      </c>
    </row>
    <row r="22" spans="1:37">
      <c r="H22" s="4">
        <f t="shared" si="2"/>
        <v>19</v>
      </c>
      <c r="I22" s="4" t="s">
        <v>61</v>
      </c>
      <c r="J22" s="4">
        <v>35</v>
      </c>
      <c r="K22" s="4">
        <v>8</v>
      </c>
      <c r="L22" s="4">
        <v>7</v>
      </c>
      <c r="M22" s="4">
        <v>20</v>
      </c>
      <c r="N22" s="4">
        <v>39</v>
      </c>
      <c r="O22" s="4">
        <v>57</v>
      </c>
      <c r="P22" s="7">
        <v>-18</v>
      </c>
      <c r="Q22" s="4">
        <v>31</v>
      </c>
      <c r="R22" s="2">
        <f t="shared" si="3"/>
        <v>308239</v>
      </c>
      <c r="S22" s="8" t="str">
        <f t="shared" si="4"/>
        <v/>
      </c>
      <c r="T22" s="5">
        <f t="shared" si="5"/>
        <v>0</v>
      </c>
      <c r="U22" s="5" t="s">
        <v>4</v>
      </c>
      <c r="V22" s="5">
        <f t="shared" si="6"/>
        <v>0</v>
      </c>
      <c r="W22" s="4" t="str">
        <f t="shared" si="7"/>
        <v>鹿児島</v>
      </c>
      <c r="X22" s="9" t="str">
        <f t="shared" si="8"/>
        <v>未</v>
      </c>
      <c r="Y22" s="9">
        <f t="shared" si="9"/>
        <v>31</v>
      </c>
      <c r="Z22" s="10">
        <f t="shared" si="10"/>
        <v>-18</v>
      </c>
      <c r="AA22" s="11">
        <f t="shared" si="11"/>
        <v>39</v>
      </c>
      <c r="AB22" s="2">
        <f t="shared" si="12"/>
        <v>308238.82</v>
      </c>
      <c r="AC22" s="2">
        <f t="shared" si="13"/>
        <v>19</v>
      </c>
      <c r="AD22" s="2" t="str">
        <f t="shared" si="14"/>
        <v>讃岐</v>
      </c>
      <c r="AE22" s="2">
        <v>19</v>
      </c>
      <c r="AF22" s="12">
        <f t="shared" si="15"/>
        <v>19</v>
      </c>
      <c r="AG22" s="4" t="str">
        <f t="shared" si="16"/>
        <v>讃岐</v>
      </c>
      <c r="AH22" s="4">
        <f t="shared" si="17"/>
        <v>31</v>
      </c>
      <c r="AI22" s="7">
        <f t="shared" si="18"/>
        <v>-18</v>
      </c>
      <c r="AJ22" s="4">
        <f t="shared" si="19"/>
        <v>39</v>
      </c>
      <c r="AK22" s="2">
        <f t="shared" si="20"/>
        <v>308239</v>
      </c>
    </row>
    <row r="23" spans="1:37">
      <c r="H23" s="4">
        <f t="shared" si="2"/>
        <v>20</v>
      </c>
      <c r="I23" s="4" t="s">
        <v>62</v>
      </c>
      <c r="J23" s="4">
        <v>35</v>
      </c>
      <c r="K23" s="4">
        <v>6</v>
      </c>
      <c r="L23" s="4">
        <v>10</v>
      </c>
      <c r="M23" s="4">
        <v>19</v>
      </c>
      <c r="N23" s="4">
        <v>38</v>
      </c>
      <c r="O23" s="4">
        <v>51</v>
      </c>
      <c r="P23" s="7">
        <v>-13</v>
      </c>
      <c r="Q23" s="4">
        <v>28</v>
      </c>
      <c r="R23" s="2">
        <f t="shared" si="3"/>
        <v>278738</v>
      </c>
      <c r="S23" s="8" t="str">
        <f t="shared" si="4"/>
        <v/>
      </c>
      <c r="T23" s="5">
        <f t="shared" si="5"/>
        <v>0</v>
      </c>
      <c r="U23" s="5" t="s">
        <v>4</v>
      </c>
      <c r="V23" s="5">
        <f t="shared" si="6"/>
        <v>0</v>
      </c>
      <c r="W23" s="4" t="str">
        <f t="shared" si="7"/>
        <v>群馬</v>
      </c>
      <c r="X23" s="9" t="str">
        <f t="shared" si="8"/>
        <v>未</v>
      </c>
      <c r="Y23" s="9">
        <f t="shared" si="9"/>
        <v>28</v>
      </c>
      <c r="Z23" s="10">
        <f t="shared" si="10"/>
        <v>-13</v>
      </c>
      <c r="AA23" s="11">
        <f t="shared" si="11"/>
        <v>38</v>
      </c>
      <c r="AB23" s="2">
        <f t="shared" si="12"/>
        <v>278737.81</v>
      </c>
      <c r="AC23" s="2">
        <f t="shared" si="13"/>
        <v>20</v>
      </c>
      <c r="AD23" s="2" t="str">
        <f t="shared" si="14"/>
        <v>沼津</v>
      </c>
      <c r="AE23" s="2">
        <v>20</v>
      </c>
      <c r="AF23" s="12">
        <f t="shared" si="15"/>
        <v>20</v>
      </c>
      <c r="AG23" s="4" t="str">
        <f t="shared" si="16"/>
        <v>沼津</v>
      </c>
      <c r="AH23" s="4">
        <f t="shared" si="17"/>
        <v>28</v>
      </c>
      <c r="AI23" s="7">
        <f t="shared" si="18"/>
        <v>-13</v>
      </c>
      <c r="AJ23" s="4">
        <f t="shared" si="19"/>
        <v>38</v>
      </c>
      <c r="AK23" s="2">
        <f t="shared" si="20"/>
        <v>278738</v>
      </c>
    </row>
    <row r="25" spans="1:37">
      <c r="B25" t="s">
        <v>10</v>
      </c>
    </row>
    <row r="26" spans="1:37">
      <c r="B26" s="3" t="s">
        <v>47</v>
      </c>
      <c r="C26" s="3"/>
      <c r="D26" s="3"/>
      <c r="E26" s="3"/>
      <c r="F26" s="3"/>
      <c r="H26" s="6" t="s">
        <v>35</v>
      </c>
      <c r="I26" s="6" t="s">
        <v>36</v>
      </c>
      <c r="J26" s="6" t="s">
        <v>39</v>
      </c>
      <c r="K26" s="6" t="s">
        <v>41</v>
      </c>
      <c r="L26" s="6" t="s">
        <v>43</v>
      </c>
      <c r="M26" s="6" t="s">
        <v>44</v>
      </c>
      <c r="N26" s="6" t="s">
        <v>38</v>
      </c>
      <c r="O26" s="6" t="s">
        <v>46</v>
      </c>
      <c r="P26" s="6" t="s">
        <v>30</v>
      </c>
      <c r="Q26" s="6" t="s">
        <v>42</v>
      </c>
      <c r="AF26" s="6" t="s">
        <v>35</v>
      </c>
      <c r="AG26" s="6" t="s">
        <v>26</v>
      </c>
      <c r="AH26" s="6" t="s">
        <v>42</v>
      </c>
      <c r="AI26" s="6" t="s">
        <v>30</v>
      </c>
      <c r="AJ26" s="6" t="s">
        <v>31</v>
      </c>
    </row>
    <row r="27" spans="1:37">
      <c r="A27" s="2" t="str">
        <f t="shared" ref="A27:A36" si="21">F27</f>
        <v>讃岐</v>
      </c>
      <c r="B27" s="4" t="s">
        <v>50</v>
      </c>
      <c r="C27" s="5"/>
      <c r="D27" s="5" t="s">
        <v>4</v>
      </c>
      <c r="E27" s="5"/>
      <c r="F27" s="4" t="s">
        <v>61</v>
      </c>
      <c r="G27" s="2" t="str">
        <f t="shared" ref="G27:G36" si="22">IF(ISBLANK(C27),"未","")</f>
        <v>未</v>
      </c>
      <c r="H27" s="4">
        <f t="shared" ref="H27:H46" si="23">RANK(R27,R$27:R$46)</f>
        <v>1</v>
      </c>
      <c r="I27" s="4" t="str">
        <f t="shared" ref="I27:I46" si="24">AG4</f>
        <v>栃木Ｃ</v>
      </c>
      <c r="J27" s="4">
        <f t="shared" ref="J27:J46" si="25">SUM(K27:M27)</f>
        <v>35</v>
      </c>
      <c r="K27" s="4">
        <f t="shared" ref="K27:K46" si="26">VLOOKUP(I27,I$4:Q$23,3)+IF(VLOOKUP(I27,I$4:S$23,11,FALSE)="○",1,0)</f>
        <v>21</v>
      </c>
      <c r="L27" s="4">
        <f t="shared" ref="L27:L46" si="27">VLOOKUP(I27,I$4:Q$23,4)+IF(VLOOKUP(I27,I$4:S$23,11,FALSE)="△",1,0)</f>
        <v>8</v>
      </c>
      <c r="M27" s="4">
        <f t="shared" ref="M27:M46" si="28">VLOOKUP(I27,I$4:Q$23,5)+IF(VLOOKUP(I27,I$4:S$23,11,FALSE)="●",1,0)</f>
        <v>6</v>
      </c>
      <c r="N27" s="4">
        <f t="shared" ref="N27:N46" si="29">VLOOKUP(I27,I$4:Q$23,6)+VLOOKUP(I27,I$4:T$23,12,FALSE)</f>
        <v>61</v>
      </c>
      <c r="O27" s="4">
        <f t="shared" ref="O27:O46" si="30">VLOOKUP(I27,I$4:Q$23,7)+VLOOKUP(I27,I$4:V$23,14,FALSE)</f>
        <v>35</v>
      </c>
      <c r="P27" s="7">
        <f t="shared" ref="P27:P46" si="31">N27-O27</f>
        <v>26</v>
      </c>
      <c r="Q27" s="4">
        <f t="shared" ref="Q27:Q46" si="32">K27*3+L27</f>
        <v>71</v>
      </c>
      <c r="R27" s="2">
        <f t="shared" ref="R27:R46" si="33">Q27*10000+P27*100+N27</f>
        <v>712661</v>
      </c>
      <c r="S27" s="8" t="str">
        <f t="shared" ref="S27:S46" si="34">IF(X27="未","",IF(T27&gt;V27,"○",IF(T27=V27,"△","●")))</f>
        <v/>
      </c>
      <c r="T27" s="5">
        <f t="shared" ref="T27:T46" si="35">IF(COUNTIF($B$27:$B$36,I27),VLOOKUP(I27,$B$27:$G$36,2,FALSE),VLOOKUP(I27,$A$27:$G$36,5,FALSE))</f>
        <v>0</v>
      </c>
      <c r="U27" s="5" t="s">
        <v>4</v>
      </c>
      <c r="V27" s="5">
        <f t="shared" ref="V27:V46" si="36">IF(COUNTIF($B$27:$B$36,I27),VLOOKUP(I27,$B$27:$G$36,4,FALSE),VLOOKUP(I27,$A$27:$G$36,3,FALSE))</f>
        <v>0</v>
      </c>
      <c r="W27" s="4" t="str">
        <f t="shared" ref="W27:W46" si="37">IF(COUNTIF($B$27:$B$36,I27),VLOOKUP(I27,$B$27:$G$36,5,FALSE),VLOOKUP(I27,$A$27:$G$36,2,FALSE))</f>
        <v>長野</v>
      </c>
      <c r="X27" s="9" t="str">
        <f t="shared" ref="X27:X46" si="38">IF(COUNTIF($B$27:$B$36,I27),VLOOKUP(I27,$B$27:$G$36,6,FALSE),VLOOKUP(I27,$A$27:$G$36,7,FALSE))</f>
        <v>未</v>
      </c>
      <c r="Y27" s="9">
        <f t="shared" ref="Y27:Y46" si="39">Q27+IF(S27="○",3,IF(S27="△",1,0))</f>
        <v>71</v>
      </c>
      <c r="Z27" s="10">
        <f t="shared" ref="Z27:Z46" si="40">P27+T27-V27</f>
        <v>26</v>
      </c>
      <c r="AA27" s="11">
        <f t="shared" ref="AA27:AA46" si="41">N27+T27</f>
        <v>61</v>
      </c>
      <c r="AB27" s="2">
        <f t="shared" ref="AB27:AB46" si="42">Y27*10000+Z27*100+AA27-(ROW(I27)-ROW(I$27))*0.01</f>
        <v>712661</v>
      </c>
      <c r="AC27" s="2">
        <f t="shared" ref="AC27:AC46" si="43">RANK(AB27,AB$27:AB$46)</f>
        <v>1</v>
      </c>
      <c r="AD27" s="2" t="str">
        <f t="shared" ref="AD27:AD46" si="44">I27</f>
        <v>栃木Ｃ</v>
      </c>
      <c r="AE27" s="2">
        <v>1</v>
      </c>
      <c r="AF27" s="12">
        <f t="shared" ref="AF27:AF46" si="45">RANK(AK27,AK$27:AK$46)</f>
        <v>1</v>
      </c>
      <c r="AG27" s="4" t="str">
        <f t="shared" ref="AG27:AG46" si="46">VLOOKUP(AE27,AC$27:AD$46,2,FALSE)</f>
        <v>栃木Ｃ</v>
      </c>
      <c r="AH27" s="4">
        <f t="shared" ref="AH27:AH46" si="47">VLOOKUP(AG27,I$27:AB$46,17,FALSE)</f>
        <v>71</v>
      </c>
      <c r="AI27" s="7">
        <f t="shared" ref="AI27:AI46" si="48">VLOOKUP(AG27,I$27:AB$46,18,FALSE)</f>
        <v>26</v>
      </c>
      <c r="AJ27" s="4">
        <f t="shared" ref="AJ27:AJ46" si="49">VLOOKUP(AG27,I$27:AB$46,19,FALSE)</f>
        <v>61</v>
      </c>
      <c r="AK27" s="2">
        <f t="shared" ref="AK27:AK46" si="50">AH27*10000+AI27*100+AJ27</f>
        <v>712661</v>
      </c>
    </row>
    <row r="28" spans="1:37">
      <c r="A28" s="2" t="str">
        <f t="shared" si="21"/>
        <v>琉球</v>
      </c>
      <c r="B28" s="4" t="s">
        <v>51</v>
      </c>
      <c r="C28" s="5"/>
      <c r="D28" s="5" t="s">
        <v>4</v>
      </c>
      <c r="E28" s="5"/>
      <c r="F28" s="4" t="s">
        <v>20</v>
      </c>
      <c r="G28" s="2" t="str">
        <f t="shared" si="22"/>
        <v>未</v>
      </c>
      <c r="H28" s="4">
        <f t="shared" si="23"/>
        <v>2</v>
      </c>
      <c r="I28" s="4" t="str">
        <f t="shared" si="24"/>
        <v>八戸</v>
      </c>
      <c r="J28" s="4">
        <f t="shared" si="25"/>
        <v>35</v>
      </c>
      <c r="K28" s="4">
        <f t="shared" si="26"/>
        <v>21</v>
      </c>
      <c r="L28" s="4">
        <f t="shared" si="27"/>
        <v>7</v>
      </c>
      <c r="M28" s="4">
        <f t="shared" si="28"/>
        <v>7</v>
      </c>
      <c r="N28" s="4">
        <f t="shared" si="29"/>
        <v>45</v>
      </c>
      <c r="O28" s="4">
        <f t="shared" si="30"/>
        <v>21</v>
      </c>
      <c r="P28" s="7">
        <f t="shared" si="31"/>
        <v>24</v>
      </c>
      <c r="Q28" s="4">
        <f t="shared" si="32"/>
        <v>70</v>
      </c>
      <c r="R28" s="2">
        <f t="shared" si="33"/>
        <v>702445</v>
      </c>
      <c r="S28" s="8" t="str">
        <f t="shared" si="34"/>
        <v/>
      </c>
      <c r="T28" s="5">
        <f t="shared" si="35"/>
        <v>0</v>
      </c>
      <c r="U28" s="5" t="s">
        <v>4</v>
      </c>
      <c r="V28" s="5">
        <f t="shared" si="36"/>
        <v>0</v>
      </c>
      <c r="W28" s="4" t="str">
        <f t="shared" si="37"/>
        <v>讃岐</v>
      </c>
      <c r="X28" s="9" t="str">
        <f t="shared" si="38"/>
        <v>未</v>
      </c>
      <c r="Y28" s="9">
        <f t="shared" si="39"/>
        <v>70</v>
      </c>
      <c r="Z28" s="10">
        <f t="shared" si="40"/>
        <v>24</v>
      </c>
      <c r="AA28" s="11">
        <f t="shared" si="41"/>
        <v>45</v>
      </c>
      <c r="AB28" s="2">
        <f t="shared" si="42"/>
        <v>702444.99</v>
      </c>
      <c r="AC28" s="2">
        <f t="shared" si="43"/>
        <v>2</v>
      </c>
      <c r="AD28" s="2" t="str">
        <f t="shared" si="44"/>
        <v>八戸</v>
      </c>
      <c r="AE28" s="2">
        <v>2</v>
      </c>
      <c r="AF28" s="12">
        <f t="shared" si="45"/>
        <v>2</v>
      </c>
      <c r="AG28" s="4" t="str">
        <f t="shared" si="46"/>
        <v>八戸</v>
      </c>
      <c r="AH28" s="4">
        <f t="shared" si="47"/>
        <v>70</v>
      </c>
      <c r="AI28" s="7">
        <f t="shared" si="48"/>
        <v>24</v>
      </c>
      <c r="AJ28" s="4">
        <f t="shared" si="49"/>
        <v>45</v>
      </c>
      <c r="AK28" s="2">
        <f t="shared" si="50"/>
        <v>702445</v>
      </c>
    </row>
    <row r="29" spans="1:37">
      <c r="A29" s="2" t="str">
        <f t="shared" si="21"/>
        <v>鳥取</v>
      </c>
      <c r="B29" s="4" t="s">
        <v>56</v>
      </c>
      <c r="C29" s="5"/>
      <c r="D29" s="5" t="s">
        <v>4</v>
      </c>
      <c r="E29" s="5"/>
      <c r="F29" s="4" t="s">
        <v>57</v>
      </c>
      <c r="G29" s="2" t="str">
        <f t="shared" si="22"/>
        <v>未</v>
      </c>
      <c r="H29" s="4">
        <f t="shared" si="23"/>
        <v>3</v>
      </c>
      <c r="I29" s="4" t="str">
        <f t="shared" si="24"/>
        <v>鹿児島</v>
      </c>
      <c r="J29" s="4">
        <f t="shared" si="25"/>
        <v>35</v>
      </c>
      <c r="K29" s="4">
        <f t="shared" si="26"/>
        <v>18</v>
      </c>
      <c r="L29" s="4">
        <f t="shared" si="27"/>
        <v>10</v>
      </c>
      <c r="M29" s="4">
        <f t="shared" si="28"/>
        <v>7</v>
      </c>
      <c r="N29" s="4">
        <f t="shared" si="29"/>
        <v>66</v>
      </c>
      <c r="O29" s="4">
        <f t="shared" si="30"/>
        <v>39</v>
      </c>
      <c r="P29" s="7">
        <f t="shared" si="31"/>
        <v>27</v>
      </c>
      <c r="Q29" s="4">
        <f t="shared" si="32"/>
        <v>64</v>
      </c>
      <c r="R29" s="2">
        <f t="shared" si="33"/>
        <v>642766</v>
      </c>
      <c r="S29" s="8" t="str">
        <f t="shared" si="34"/>
        <v/>
      </c>
      <c r="T29" s="5">
        <f t="shared" si="35"/>
        <v>0</v>
      </c>
      <c r="U29" s="5" t="s">
        <v>4</v>
      </c>
      <c r="V29" s="5">
        <f t="shared" si="36"/>
        <v>0</v>
      </c>
      <c r="W29" s="4" t="str">
        <f t="shared" si="37"/>
        <v>琉球</v>
      </c>
      <c r="X29" s="9" t="str">
        <f t="shared" si="38"/>
        <v>未</v>
      </c>
      <c r="Y29" s="9">
        <f t="shared" si="39"/>
        <v>64</v>
      </c>
      <c r="Z29" s="10">
        <f t="shared" si="40"/>
        <v>27</v>
      </c>
      <c r="AA29" s="11">
        <f t="shared" si="41"/>
        <v>66</v>
      </c>
      <c r="AB29" s="2">
        <f t="shared" si="42"/>
        <v>642765.98</v>
      </c>
      <c r="AC29" s="2">
        <f t="shared" si="43"/>
        <v>3</v>
      </c>
      <c r="AD29" s="2" t="str">
        <f t="shared" si="44"/>
        <v>鹿児島</v>
      </c>
      <c r="AE29" s="2">
        <v>3</v>
      </c>
      <c r="AF29" s="12">
        <f t="shared" si="45"/>
        <v>3</v>
      </c>
      <c r="AG29" s="4" t="str">
        <f t="shared" si="46"/>
        <v>鹿児島</v>
      </c>
      <c r="AH29" s="4">
        <f t="shared" si="47"/>
        <v>64</v>
      </c>
      <c r="AI29" s="7">
        <f t="shared" si="48"/>
        <v>27</v>
      </c>
      <c r="AJ29" s="4">
        <f t="shared" si="49"/>
        <v>66</v>
      </c>
      <c r="AK29" s="2">
        <f t="shared" si="50"/>
        <v>642766</v>
      </c>
    </row>
    <row r="30" spans="1:37">
      <c r="A30" s="2" t="str">
        <f t="shared" si="21"/>
        <v>長野</v>
      </c>
      <c r="B30" s="4" t="s">
        <v>37</v>
      </c>
      <c r="C30" s="5"/>
      <c r="D30" s="5" t="s">
        <v>4</v>
      </c>
      <c r="E30" s="5"/>
      <c r="F30" s="4" t="s">
        <v>60</v>
      </c>
      <c r="G30" s="2" t="str">
        <f t="shared" si="22"/>
        <v>未</v>
      </c>
      <c r="H30" s="4">
        <f t="shared" si="23"/>
        <v>4</v>
      </c>
      <c r="I30" s="4" t="str">
        <f t="shared" si="24"/>
        <v>FC大阪</v>
      </c>
      <c r="J30" s="4">
        <f t="shared" si="25"/>
        <v>35</v>
      </c>
      <c r="K30" s="4">
        <f t="shared" si="26"/>
        <v>19</v>
      </c>
      <c r="L30" s="4">
        <f t="shared" si="27"/>
        <v>7</v>
      </c>
      <c r="M30" s="4">
        <f t="shared" si="28"/>
        <v>9</v>
      </c>
      <c r="N30" s="4">
        <f t="shared" si="29"/>
        <v>50</v>
      </c>
      <c r="O30" s="4">
        <f t="shared" si="30"/>
        <v>30</v>
      </c>
      <c r="P30" s="7">
        <f t="shared" si="31"/>
        <v>20</v>
      </c>
      <c r="Q30" s="4">
        <f t="shared" si="32"/>
        <v>64</v>
      </c>
      <c r="R30" s="2">
        <f t="shared" si="33"/>
        <v>642050</v>
      </c>
      <c r="S30" s="8" t="str">
        <f t="shared" si="34"/>
        <v/>
      </c>
      <c r="T30" s="5">
        <f t="shared" si="35"/>
        <v>0</v>
      </c>
      <c r="U30" s="5" t="s">
        <v>4</v>
      </c>
      <c r="V30" s="5">
        <f t="shared" si="36"/>
        <v>0</v>
      </c>
      <c r="W30" s="4" t="str">
        <f t="shared" si="37"/>
        <v>高知</v>
      </c>
      <c r="X30" s="9" t="str">
        <f t="shared" si="38"/>
        <v>未</v>
      </c>
      <c r="Y30" s="9">
        <f t="shared" si="39"/>
        <v>64</v>
      </c>
      <c r="Z30" s="10">
        <f t="shared" si="40"/>
        <v>20</v>
      </c>
      <c r="AA30" s="11">
        <f t="shared" si="41"/>
        <v>50</v>
      </c>
      <c r="AB30" s="2">
        <f t="shared" si="42"/>
        <v>642049.97</v>
      </c>
      <c r="AC30" s="2">
        <f t="shared" si="43"/>
        <v>4</v>
      </c>
      <c r="AD30" s="2" t="str">
        <f t="shared" si="44"/>
        <v>FC大阪</v>
      </c>
      <c r="AE30" s="2">
        <v>4</v>
      </c>
      <c r="AF30" s="12">
        <f t="shared" si="45"/>
        <v>4</v>
      </c>
      <c r="AG30" s="4" t="str">
        <f t="shared" si="46"/>
        <v>FC大阪</v>
      </c>
      <c r="AH30" s="4">
        <f t="shared" si="47"/>
        <v>64</v>
      </c>
      <c r="AI30" s="7">
        <f t="shared" si="48"/>
        <v>20</v>
      </c>
      <c r="AJ30" s="4">
        <f t="shared" si="49"/>
        <v>50</v>
      </c>
      <c r="AK30" s="2">
        <f t="shared" si="50"/>
        <v>642050</v>
      </c>
    </row>
    <row r="31" spans="1:37">
      <c r="A31" s="2" t="str">
        <f t="shared" si="21"/>
        <v>松本</v>
      </c>
      <c r="B31" s="4" t="s">
        <v>59</v>
      </c>
      <c r="C31" s="5"/>
      <c r="D31" s="5" t="s">
        <v>4</v>
      </c>
      <c r="E31" s="5"/>
      <c r="F31" s="4" t="s">
        <v>9</v>
      </c>
      <c r="G31" s="2" t="str">
        <f t="shared" si="22"/>
        <v>未</v>
      </c>
      <c r="H31" s="4">
        <f t="shared" si="23"/>
        <v>5</v>
      </c>
      <c r="I31" s="4" t="str">
        <f t="shared" si="24"/>
        <v>宮崎</v>
      </c>
      <c r="J31" s="4">
        <f t="shared" si="25"/>
        <v>35</v>
      </c>
      <c r="K31" s="4">
        <f t="shared" si="26"/>
        <v>17</v>
      </c>
      <c r="L31" s="4">
        <f t="shared" si="27"/>
        <v>10</v>
      </c>
      <c r="M31" s="4">
        <f t="shared" si="28"/>
        <v>8</v>
      </c>
      <c r="N31" s="4">
        <f t="shared" si="29"/>
        <v>57</v>
      </c>
      <c r="O31" s="4">
        <f t="shared" si="30"/>
        <v>42</v>
      </c>
      <c r="P31" s="7">
        <f t="shared" si="31"/>
        <v>15</v>
      </c>
      <c r="Q31" s="4">
        <f t="shared" si="32"/>
        <v>61</v>
      </c>
      <c r="R31" s="2">
        <f t="shared" si="33"/>
        <v>611557</v>
      </c>
      <c r="S31" s="8" t="str">
        <f t="shared" si="34"/>
        <v/>
      </c>
      <c r="T31" s="5">
        <f t="shared" si="35"/>
        <v>0</v>
      </c>
      <c r="U31" s="5" t="s">
        <v>4</v>
      </c>
      <c r="V31" s="5">
        <f t="shared" si="36"/>
        <v>0</v>
      </c>
      <c r="W31" s="4" t="str">
        <f t="shared" si="37"/>
        <v>岐阜</v>
      </c>
      <c r="X31" s="9" t="str">
        <f t="shared" si="38"/>
        <v>未</v>
      </c>
      <c r="Y31" s="9">
        <f t="shared" si="39"/>
        <v>61</v>
      </c>
      <c r="Z31" s="10">
        <f t="shared" si="40"/>
        <v>15</v>
      </c>
      <c r="AA31" s="11">
        <f t="shared" si="41"/>
        <v>57</v>
      </c>
      <c r="AB31" s="2">
        <f t="shared" si="42"/>
        <v>611556.96</v>
      </c>
      <c r="AC31" s="2">
        <f t="shared" si="43"/>
        <v>5</v>
      </c>
      <c r="AD31" s="2" t="str">
        <f t="shared" si="44"/>
        <v>宮崎</v>
      </c>
      <c r="AE31" s="2">
        <v>5</v>
      </c>
      <c r="AF31" s="12">
        <f t="shared" si="45"/>
        <v>5</v>
      </c>
      <c r="AG31" s="4" t="str">
        <f t="shared" si="46"/>
        <v>宮崎</v>
      </c>
      <c r="AH31" s="4">
        <f t="shared" si="47"/>
        <v>61</v>
      </c>
      <c r="AI31" s="7">
        <f t="shared" si="48"/>
        <v>15</v>
      </c>
      <c r="AJ31" s="4">
        <f t="shared" si="49"/>
        <v>57</v>
      </c>
      <c r="AK31" s="2">
        <f t="shared" si="50"/>
        <v>611557</v>
      </c>
    </row>
    <row r="32" spans="1:37">
      <c r="A32" s="2" t="str">
        <f t="shared" si="21"/>
        <v>福島</v>
      </c>
      <c r="B32" s="4" t="s">
        <v>62</v>
      </c>
      <c r="C32" s="5"/>
      <c r="D32" s="5" t="s">
        <v>4</v>
      </c>
      <c r="E32" s="5"/>
      <c r="F32" s="4" t="s">
        <v>28</v>
      </c>
      <c r="G32" s="2" t="str">
        <f t="shared" si="22"/>
        <v>未</v>
      </c>
      <c r="H32" s="4">
        <f t="shared" si="23"/>
        <v>6</v>
      </c>
      <c r="I32" s="4" t="str">
        <f t="shared" si="24"/>
        <v>北九州</v>
      </c>
      <c r="J32" s="4">
        <f t="shared" si="25"/>
        <v>35</v>
      </c>
      <c r="K32" s="4">
        <f t="shared" si="26"/>
        <v>16</v>
      </c>
      <c r="L32" s="4">
        <f t="shared" si="27"/>
        <v>5</v>
      </c>
      <c r="M32" s="4">
        <f t="shared" si="28"/>
        <v>14</v>
      </c>
      <c r="N32" s="4">
        <f t="shared" si="29"/>
        <v>41</v>
      </c>
      <c r="O32" s="4">
        <f t="shared" si="30"/>
        <v>35</v>
      </c>
      <c r="P32" s="7">
        <f t="shared" si="31"/>
        <v>6</v>
      </c>
      <c r="Q32" s="4">
        <f t="shared" si="32"/>
        <v>53</v>
      </c>
      <c r="R32" s="2">
        <f t="shared" si="33"/>
        <v>530641</v>
      </c>
      <c r="S32" s="8" t="str">
        <f t="shared" si="34"/>
        <v/>
      </c>
      <c r="T32" s="5">
        <f t="shared" si="35"/>
        <v>0</v>
      </c>
      <c r="U32" s="5" t="s">
        <v>4</v>
      </c>
      <c r="V32" s="5">
        <f t="shared" si="36"/>
        <v>0</v>
      </c>
      <c r="W32" s="4" t="str">
        <f t="shared" si="37"/>
        <v>金沢</v>
      </c>
      <c r="X32" s="9" t="str">
        <f t="shared" si="38"/>
        <v>未</v>
      </c>
      <c r="Y32" s="9">
        <f t="shared" si="39"/>
        <v>53</v>
      </c>
      <c r="Z32" s="10">
        <f t="shared" si="40"/>
        <v>6</v>
      </c>
      <c r="AA32" s="11">
        <f t="shared" si="41"/>
        <v>41</v>
      </c>
      <c r="AB32" s="2">
        <f t="shared" si="42"/>
        <v>530640.94999999995</v>
      </c>
      <c r="AC32" s="2">
        <f t="shared" si="43"/>
        <v>6</v>
      </c>
      <c r="AD32" s="2" t="str">
        <f t="shared" si="44"/>
        <v>北九州</v>
      </c>
      <c r="AE32" s="2">
        <v>6</v>
      </c>
      <c r="AF32" s="12">
        <f t="shared" si="45"/>
        <v>6</v>
      </c>
      <c r="AG32" s="4" t="str">
        <f t="shared" si="46"/>
        <v>北九州</v>
      </c>
      <c r="AH32" s="4">
        <f t="shared" si="47"/>
        <v>53</v>
      </c>
      <c r="AI32" s="7">
        <f t="shared" si="48"/>
        <v>6</v>
      </c>
      <c r="AJ32" s="4">
        <f t="shared" si="49"/>
        <v>41</v>
      </c>
      <c r="AK32" s="2">
        <f t="shared" si="50"/>
        <v>530641</v>
      </c>
    </row>
    <row r="33" spans="1:37">
      <c r="A33" s="2" t="str">
        <f t="shared" si="21"/>
        <v>金沢</v>
      </c>
      <c r="B33" s="4" t="s">
        <v>54</v>
      </c>
      <c r="C33" s="5"/>
      <c r="D33" s="5" t="s">
        <v>4</v>
      </c>
      <c r="E33" s="5"/>
      <c r="F33" s="4" t="s">
        <v>21</v>
      </c>
      <c r="G33" s="2" t="str">
        <f t="shared" si="22"/>
        <v>未</v>
      </c>
      <c r="H33" s="4">
        <f t="shared" si="23"/>
        <v>7</v>
      </c>
      <c r="I33" s="4" t="str">
        <f t="shared" si="24"/>
        <v>金沢</v>
      </c>
      <c r="J33" s="4">
        <f t="shared" si="25"/>
        <v>35</v>
      </c>
      <c r="K33" s="4">
        <f t="shared" si="26"/>
        <v>16</v>
      </c>
      <c r="L33" s="4">
        <f t="shared" si="27"/>
        <v>5</v>
      </c>
      <c r="M33" s="4">
        <f t="shared" si="28"/>
        <v>14</v>
      </c>
      <c r="N33" s="4">
        <f t="shared" si="29"/>
        <v>46</v>
      </c>
      <c r="O33" s="4">
        <f t="shared" si="30"/>
        <v>41</v>
      </c>
      <c r="P33" s="7">
        <f t="shared" si="31"/>
        <v>5</v>
      </c>
      <c r="Q33" s="4">
        <f t="shared" si="32"/>
        <v>53</v>
      </c>
      <c r="R33" s="2">
        <f t="shared" si="33"/>
        <v>530546</v>
      </c>
      <c r="S33" s="8" t="str">
        <f t="shared" si="34"/>
        <v/>
      </c>
      <c r="T33" s="5">
        <f t="shared" si="35"/>
        <v>0</v>
      </c>
      <c r="U33" s="5" t="s">
        <v>4</v>
      </c>
      <c r="V33" s="5">
        <f t="shared" si="36"/>
        <v>0</v>
      </c>
      <c r="W33" s="4" t="str">
        <f t="shared" si="37"/>
        <v>北九州</v>
      </c>
      <c r="X33" s="9" t="str">
        <f t="shared" si="38"/>
        <v>未</v>
      </c>
      <c r="Y33" s="9">
        <f t="shared" si="39"/>
        <v>53</v>
      </c>
      <c r="Z33" s="10">
        <f t="shared" si="40"/>
        <v>5</v>
      </c>
      <c r="AA33" s="11">
        <f t="shared" si="41"/>
        <v>46</v>
      </c>
      <c r="AB33" s="2">
        <f t="shared" si="42"/>
        <v>530545.93999999994</v>
      </c>
      <c r="AC33" s="2">
        <f t="shared" si="43"/>
        <v>7</v>
      </c>
      <c r="AD33" s="2" t="str">
        <f t="shared" si="44"/>
        <v>金沢</v>
      </c>
      <c r="AE33" s="2">
        <v>7</v>
      </c>
      <c r="AF33" s="12">
        <f t="shared" si="45"/>
        <v>7</v>
      </c>
      <c r="AG33" s="4" t="str">
        <f t="shared" si="46"/>
        <v>金沢</v>
      </c>
      <c r="AH33" s="4">
        <f t="shared" si="47"/>
        <v>53</v>
      </c>
      <c r="AI33" s="7">
        <f t="shared" si="48"/>
        <v>5</v>
      </c>
      <c r="AJ33" s="4">
        <f t="shared" si="49"/>
        <v>46</v>
      </c>
      <c r="AK33" s="2">
        <f t="shared" si="50"/>
        <v>530546</v>
      </c>
    </row>
    <row r="34" spans="1:37">
      <c r="A34" s="2" t="str">
        <f t="shared" si="21"/>
        <v>岐阜</v>
      </c>
      <c r="B34" s="4" t="s">
        <v>23</v>
      </c>
      <c r="C34" s="5"/>
      <c r="D34" s="5" t="s">
        <v>4</v>
      </c>
      <c r="E34" s="5"/>
      <c r="F34" s="4" t="s">
        <v>58</v>
      </c>
      <c r="G34" s="2" t="str">
        <f t="shared" si="22"/>
        <v>未</v>
      </c>
      <c r="H34" s="4">
        <f t="shared" si="23"/>
        <v>7</v>
      </c>
      <c r="I34" s="4" t="str">
        <f t="shared" si="24"/>
        <v>奈良</v>
      </c>
      <c r="J34" s="4">
        <f t="shared" si="25"/>
        <v>35</v>
      </c>
      <c r="K34" s="4">
        <f t="shared" si="26"/>
        <v>14</v>
      </c>
      <c r="L34" s="4">
        <f t="shared" si="27"/>
        <v>11</v>
      </c>
      <c r="M34" s="4">
        <f t="shared" si="28"/>
        <v>10</v>
      </c>
      <c r="N34" s="4">
        <f t="shared" si="29"/>
        <v>46</v>
      </c>
      <c r="O34" s="4">
        <f t="shared" si="30"/>
        <v>41</v>
      </c>
      <c r="P34" s="7">
        <f t="shared" si="31"/>
        <v>5</v>
      </c>
      <c r="Q34" s="4">
        <f t="shared" si="32"/>
        <v>53</v>
      </c>
      <c r="R34" s="2">
        <f t="shared" si="33"/>
        <v>530546</v>
      </c>
      <c r="S34" s="8" t="str">
        <f t="shared" si="34"/>
        <v/>
      </c>
      <c r="T34" s="5">
        <f t="shared" si="35"/>
        <v>0</v>
      </c>
      <c r="U34" s="5" t="s">
        <v>4</v>
      </c>
      <c r="V34" s="5">
        <f t="shared" si="36"/>
        <v>0</v>
      </c>
      <c r="W34" s="4" t="str">
        <f t="shared" si="37"/>
        <v>相模原</v>
      </c>
      <c r="X34" s="9" t="str">
        <f t="shared" si="38"/>
        <v>未</v>
      </c>
      <c r="Y34" s="9">
        <f t="shared" si="39"/>
        <v>53</v>
      </c>
      <c r="Z34" s="10">
        <f t="shared" si="40"/>
        <v>5</v>
      </c>
      <c r="AA34" s="11">
        <f t="shared" si="41"/>
        <v>46</v>
      </c>
      <c r="AB34" s="2">
        <f t="shared" si="42"/>
        <v>530545.93000000005</v>
      </c>
      <c r="AC34" s="2">
        <f t="shared" si="43"/>
        <v>8</v>
      </c>
      <c r="AD34" s="2" t="str">
        <f t="shared" si="44"/>
        <v>奈良</v>
      </c>
      <c r="AE34" s="2">
        <v>8</v>
      </c>
      <c r="AF34" s="12">
        <f t="shared" si="45"/>
        <v>7</v>
      </c>
      <c r="AG34" s="4" t="str">
        <f t="shared" si="46"/>
        <v>奈良</v>
      </c>
      <c r="AH34" s="4">
        <f t="shared" si="47"/>
        <v>53</v>
      </c>
      <c r="AI34" s="7">
        <f t="shared" si="48"/>
        <v>5</v>
      </c>
      <c r="AJ34" s="4">
        <f t="shared" si="49"/>
        <v>46</v>
      </c>
      <c r="AK34" s="2">
        <f t="shared" si="50"/>
        <v>530546</v>
      </c>
    </row>
    <row r="35" spans="1:37">
      <c r="A35" s="2" t="str">
        <f t="shared" si="21"/>
        <v>高知</v>
      </c>
      <c r="B35" s="4" t="s">
        <v>53</v>
      </c>
      <c r="C35" s="5"/>
      <c r="D35" s="5" t="s">
        <v>4</v>
      </c>
      <c r="E35" s="5"/>
      <c r="F35" s="4" t="s">
        <v>49</v>
      </c>
      <c r="G35" s="2" t="str">
        <f t="shared" si="22"/>
        <v>未</v>
      </c>
      <c r="H35" s="4">
        <f t="shared" si="23"/>
        <v>9</v>
      </c>
      <c r="I35" s="4" t="str">
        <f t="shared" si="24"/>
        <v>栃木SC</v>
      </c>
      <c r="J35" s="4">
        <f t="shared" si="25"/>
        <v>35</v>
      </c>
      <c r="K35" s="4">
        <f t="shared" si="26"/>
        <v>15</v>
      </c>
      <c r="L35" s="4">
        <f t="shared" si="27"/>
        <v>7</v>
      </c>
      <c r="M35" s="4">
        <f t="shared" si="28"/>
        <v>13</v>
      </c>
      <c r="N35" s="4">
        <f t="shared" si="29"/>
        <v>36</v>
      </c>
      <c r="O35" s="4">
        <f t="shared" si="30"/>
        <v>33</v>
      </c>
      <c r="P35" s="7">
        <f t="shared" si="31"/>
        <v>3</v>
      </c>
      <c r="Q35" s="4">
        <f t="shared" si="32"/>
        <v>52</v>
      </c>
      <c r="R35" s="2">
        <f t="shared" si="33"/>
        <v>520336</v>
      </c>
      <c r="S35" s="8" t="str">
        <f t="shared" si="34"/>
        <v/>
      </c>
      <c r="T35" s="5">
        <f t="shared" si="35"/>
        <v>0</v>
      </c>
      <c r="U35" s="5" t="s">
        <v>4</v>
      </c>
      <c r="V35" s="5">
        <f t="shared" si="36"/>
        <v>0</v>
      </c>
      <c r="W35" s="4" t="str">
        <f t="shared" si="37"/>
        <v>鳥取</v>
      </c>
      <c r="X35" s="9" t="str">
        <f t="shared" si="38"/>
        <v>未</v>
      </c>
      <c r="Y35" s="9">
        <f t="shared" si="39"/>
        <v>52</v>
      </c>
      <c r="Z35" s="10">
        <f t="shared" si="40"/>
        <v>3</v>
      </c>
      <c r="AA35" s="11">
        <f t="shared" si="41"/>
        <v>36</v>
      </c>
      <c r="AB35" s="2">
        <f t="shared" si="42"/>
        <v>520335.92</v>
      </c>
      <c r="AC35" s="2">
        <f t="shared" si="43"/>
        <v>9</v>
      </c>
      <c r="AD35" s="2" t="str">
        <f t="shared" si="44"/>
        <v>栃木SC</v>
      </c>
      <c r="AE35" s="2">
        <v>9</v>
      </c>
      <c r="AF35" s="12">
        <f t="shared" si="45"/>
        <v>9</v>
      </c>
      <c r="AG35" s="4" t="str">
        <f t="shared" si="46"/>
        <v>栃木SC</v>
      </c>
      <c r="AH35" s="4">
        <f t="shared" si="47"/>
        <v>52</v>
      </c>
      <c r="AI35" s="7">
        <f t="shared" si="48"/>
        <v>3</v>
      </c>
      <c r="AJ35" s="4">
        <f t="shared" si="49"/>
        <v>36</v>
      </c>
      <c r="AK35" s="2">
        <f t="shared" si="50"/>
        <v>520336</v>
      </c>
    </row>
    <row r="36" spans="1:37">
      <c r="A36" s="2" t="str">
        <f t="shared" si="21"/>
        <v>相模原</v>
      </c>
      <c r="B36" s="4" t="s">
        <v>55</v>
      </c>
      <c r="C36" s="5"/>
      <c r="D36" s="5" t="s">
        <v>4</v>
      </c>
      <c r="E36" s="5"/>
      <c r="F36" s="4" t="s">
        <v>15</v>
      </c>
      <c r="G36" s="2" t="str">
        <f t="shared" si="22"/>
        <v>未</v>
      </c>
      <c r="H36" s="4">
        <f t="shared" si="23"/>
        <v>10</v>
      </c>
      <c r="I36" s="4" t="str">
        <f t="shared" si="24"/>
        <v>相模原</v>
      </c>
      <c r="J36" s="4">
        <f t="shared" si="25"/>
        <v>35</v>
      </c>
      <c r="K36" s="4">
        <f t="shared" si="26"/>
        <v>12</v>
      </c>
      <c r="L36" s="4">
        <f t="shared" si="27"/>
        <v>11</v>
      </c>
      <c r="M36" s="4">
        <f t="shared" si="28"/>
        <v>12</v>
      </c>
      <c r="N36" s="4">
        <f t="shared" si="29"/>
        <v>33</v>
      </c>
      <c r="O36" s="4">
        <f t="shared" si="30"/>
        <v>42</v>
      </c>
      <c r="P36" s="7">
        <f t="shared" si="31"/>
        <v>-9</v>
      </c>
      <c r="Q36" s="4">
        <f t="shared" si="32"/>
        <v>47</v>
      </c>
      <c r="R36" s="2">
        <f t="shared" si="33"/>
        <v>469133</v>
      </c>
      <c r="S36" s="8" t="str">
        <f t="shared" si="34"/>
        <v/>
      </c>
      <c r="T36" s="5">
        <f t="shared" si="35"/>
        <v>0</v>
      </c>
      <c r="U36" s="5" t="s">
        <v>4</v>
      </c>
      <c r="V36" s="5">
        <f t="shared" si="36"/>
        <v>0</v>
      </c>
      <c r="W36" s="4" t="str">
        <f t="shared" si="37"/>
        <v>奈良</v>
      </c>
      <c r="X36" s="9" t="str">
        <f t="shared" si="38"/>
        <v>未</v>
      </c>
      <c r="Y36" s="9">
        <f t="shared" si="39"/>
        <v>47</v>
      </c>
      <c r="Z36" s="10">
        <f t="shared" si="40"/>
        <v>-9</v>
      </c>
      <c r="AA36" s="11">
        <f t="shared" si="41"/>
        <v>33</v>
      </c>
      <c r="AB36" s="2">
        <f t="shared" si="42"/>
        <v>469132.91</v>
      </c>
      <c r="AC36" s="2">
        <f t="shared" si="43"/>
        <v>10</v>
      </c>
      <c r="AD36" s="2" t="str">
        <f t="shared" si="44"/>
        <v>相模原</v>
      </c>
      <c r="AE36" s="2">
        <v>10</v>
      </c>
      <c r="AF36" s="12">
        <f t="shared" si="45"/>
        <v>10</v>
      </c>
      <c r="AG36" s="4" t="str">
        <f t="shared" si="46"/>
        <v>相模原</v>
      </c>
      <c r="AH36" s="4">
        <f t="shared" si="47"/>
        <v>47</v>
      </c>
      <c r="AI36" s="7">
        <f t="shared" si="48"/>
        <v>-9</v>
      </c>
      <c r="AJ36" s="4">
        <f t="shared" si="49"/>
        <v>33</v>
      </c>
      <c r="AK36" s="2">
        <f t="shared" si="50"/>
        <v>469133</v>
      </c>
    </row>
    <row r="37" spans="1:37">
      <c r="H37" s="4">
        <f t="shared" si="23"/>
        <v>11</v>
      </c>
      <c r="I37" s="4" t="str">
        <f t="shared" si="24"/>
        <v>福島</v>
      </c>
      <c r="J37" s="4">
        <f t="shared" si="25"/>
        <v>35</v>
      </c>
      <c r="K37" s="4">
        <f t="shared" si="26"/>
        <v>13</v>
      </c>
      <c r="L37" s="4">
        <f t="shared" si="27"/>
        <v>8</v>
      </c>
      <c r="M37" s="4">
        <f t="shared" si="28"/>
        <v>14</v>
      </c>
      <c r="N37" s="4">
        <f t="shared" si="29"/>
        <v>53</v>
      </c>
      <c r="O37" s="4">
        <f t="shared" si="30"/>
        <v>64</v>
      </c>
      <c r="P37" s="7">
        <f t="shared" si="31"/>
        <v>-11</v>
      </c>
      <c r="Q37" s="4">
        <f t="shared" si="32"/>
        <v>47</v>
      </c>
      <c r="R37" s="2">
        <f t="shared" si="33"/>
        <v>468953</v>
      </c>
      <c r="S37" s="8" t="str">
        <f t="shared" si="34"/>
        <v/>
      </c>
      <c r="T37" s="5">
        <f t="shared" si="35"/>
        <v>0</v>
      </c>
      <c r="U37" s="5" t="s">
        <v>4</v>
      </c>
      <c r="V37" s="5">
        <f t="shared" si="36"/>
        <v>0</v>
      </c>
      <c r="W37" s="4" t="str">
        <f t="shared" si="37"/>
        <v>沼津</v>
      </c>
      <c r="X37" s="9" t="str">
        <f t="shared" si="38"/>
        <v>未</v>
      </c>
      <c r="Y37" s="9">
        <f t="shared" si="39"/>
        <v>47</v>
      </c>
      <c r="Z37" s="10">
        <f t="shared" si="40"/>
        <v>-11</v>
      </c>
      <c r="AA37" s="11">
        <f t="shared" si="41"/>
        <v>53</v>
      </c>
      <c r="AB37" s="2">
        <f t="shared" si="42"/>
        <v>468952.9</v>
      </c>
      <c r="AC37" s="2">
        <f t="shared" si="43"/>
        <v>11</v>
      </c>
      <c r="AD37" s="2" t="str">
        <f t="shared" si="44"/>
        <v>福島</v>
      </c>
      <c r="AE37" s="2">
        <v>11</v>
      </c>
      <c r="AF37" s="12">
        <f t="shared" si="45"/>
        <v>11</v>
      </c>
      <c r="AG37" s="4" t="str">
        <f t="shared" si="46"/>
        <v>福島</v>
      </c>
      <c r="AH37" s="4">
        <f t="shared" si="47"/>
        <v>47</v>
      </c>
      <c r="AI37" s="7">
        <f t="shared" si="48"/>
        <v>-11</v>
      </c>
      <c r="AJ37" s="4">
        <f t="shared" si="49"/>
        <v>53</v>
      </c>
      <c r="AK37" s="2">
        <f t="shared" si="50"/>
        <v>468953</v>
      </c>
    </row>
    <row r="38" spans="1:37">
      <c r="H38" s="4">
        <f t="shared" si="23"/>
        <v>12</v>
      </c>
      <c r="I38" s="4" t="str">
        <f t="shared" si="24"/>
        <v>鳥取</v>
      </c>
      <c r="J38" s="4">
        <f t="shared" si="25"/>
        <v>35</v>
      </c>
      <c r="K38" s="4">
        <f t="shared" si="26"/>
        <v>13</v>
      </c>
      <c r="L38" s="4">
        <f t="shared" si="27"/>
        <v>6</v>
      </c>
      <c r="M38" s="4">
        <f t="shared" si="28"/>
        <v>16</v>
      </c>
      <c r="N38" s="4">
        <f t="shared" si="29"/>
        <v>38</v>
      </c>
      <c r="O38" s="4">
        <f t="shared" si="30"/>
        <v>44</v>
      </c>
      <c r="P38" s="7">
        <f t="shared" si="31"/>
        <v>-6</v>
      </c>
      <c r="Q38" s="4">
        <f t="shared" si="32"/>
        <v>45</v>
      </c>
      <c r="R38" s="2">
        <f t="shared" si="33"/>
        <v>449438</v>
      </c>
      <c r="S38" s="8" t="str">
        <f t="shared" si="34"/>
        <v/>
      </c>
      <c r="T38" s="5">
        <f t="shared" si="35"/>
        <v>0</v>
      </c>
      <c r="U38" s="5" t="s">
        <v>4</v>
      </c>
      <c r="V38" s="5">
        <f t="shared" si="36"/>
        <v>0</v>
      </c>
      <c r="W38" s="4" t="str">
        <f t="shared" si="37"/>
        <v>栃木SC</v>
      </c>
      <c r="X38" s="9" t="str">
        <f t="shared" si="38"/>
        <v>未</v>
      </c>
      <c r="Y38" s="9">
        <f t="shared" si="39"/>
        <v>45</v>
      </c>
      <c r="Z38" s="10">
        <f t="shared" si="40"/>
        <v>-6</v>
      </c>
      <c r="AA38" s="11">
        <f t="shared" si="41"/>
        <v>38</v>
      </c>
      <c r="AB38" s="2">
        <f t="shared" si="42"/>
        <v>449437.89</v>
      </c>
      <c r="AC38" s="2">
        <f t="shared" si="43"/>
        <v>12</v>
      </c>
      <c r="AD38" s="2" t="str">
        <f t="shared" si="44"/>
        <v>鳥取</v>
      </c>
      <c r="AE38" s="2">
        <v>12</v>
      </c>
      <c r="AF38" s="12">
        <f t="shared" si="45"/>
        <v>12</v>
      </c>
      <c r="AG38" s="4" t="str">
        <f t="shared" si="46"/>
        <v>鳥取</v>
      </c>
      <c r="AH38" s="4">
        <f t="shared" si="47"/>
        <v>45</v>
      </c>
      <c r="AI38" s="7">
        <f t="shared" si="48"/>
        <v>-6</v>
      </c>
      <c r="AJ38" s="4">
        <f t="shared" si="49"/>
        <v>38</v>
      </c>
      <c r="AK38" s="2">
        <f t="shared" si="50"/>
        <v>449438</v>
      </c>
    </row>
    <row r="39" spans="1:37">
      <c r="H39" s="4">
        <f t="shared" si="23"/>
        <v>13</v>
      </c>
      <c r="I39" s="4" t="str">
        <f t="shared" si="24"/>
        <v>岐阜</v>
      </c>
      <c r="J39" s="4">
        <f t="shared" si="25"/>
        <v>35</v>
      </c>
      <c r="K39" s="4">
        <f t="shared" si="26"/>
        <v>12</v>
      </c>
      <c r="L39" s="4">
        <f t="shared" si="27"/>
        <v>8</v>
      </c>
      <c r="M39" s="4">
        <f t="shared" si="28"/>
        <v>15</v>
      </c>
      <c r="N39" s="4">
        <f t="shared" si="29"/>
        <v>47</v>
      </c>
      <c r="O39" s="4">
        <f t="shared" si="30"/>
        <v>55</v>
      </c>
      <c r="P39" s="7">
        <f t="shared" si="31"/>
        <v>-8</v>
      </c>
      <c r="Q39" s="4">
        <f t="shared" si="32"/>
        <v>44</v>
      </c>
      <c r="R39" s="2">
        <f t="shared" si="33"/>
        <v>439247</v>
      </c>
      <c r="S39" s="8" t="str">
        <f t="shared" si="34"/>
        <v/>
      </c>
      <c r="T39" s="5">
        <f t="shared" si="35"/>
        <v>0</v>
      </c>
      <c r="U39" s="5" t="s">
        <v>4</v>
      </c>
      <c r="V39" s="5">
        <f t="shared" si="36"/>
        <v>0</v>
      </c>
      <c r="W39" s="4" t="str">
        <f t="shared" si="37"/>
        <v>宮崎</v>
      </c>
      <c r="X39" s="9" t="str">
        <f t="shared" si="38"/>
        <v>未</v>
      </c>
      <c r="Y39" s="9">
        <f t="shared" si="39"/>
        <v>44</v>
      </c>
      <c r="Z39" s="10">
        <f t="shared" si="40"/>
        <v>-8</v>
      </c>
      <c r="AA39" s="11">
        <f t="shared" si="41"/>
        <v>47</v>
      </c>
      <c r="AB39" s="2">
        <f t="shared" si="42"/>
        <v>439246.88</v>
      </c>
      <c r="AC39" s="2">
        <f t="shared" si="43"/>
        <v>13</v>
      </c>
      <c r="AD39" s="2" t="str">
        <f t="shared" si="44"/>
        <v>岐阜</v>
      </c>
      <c r="AE39" s="2">
        <v>13</v>
      </c>
      <c r="AF39" s="12">
        <f t="shared" si="45"/>
        <v>13</v>
      </c>
      <c r="AG39" s="4" t="str">
        <f t="shared" si="46"/>
        <v>岐阜</v>
      </c>
      <c r="AH39" s="4">
        <f t="shared" si="47"/>
        <v>44</v>
      </c>
      <c r="AI39" s="7">
        <f t="shared" si="48"/>
        <v>-8</v>
      </c>
      <c r="AJ39" s="4">
        <f t="shared" si="49"/>
        <v>47</v>
      </c>
      <c r="AK39" s="2">
        <f t="shared" si="50"/>
        <v>439247</v>
      </c>
    </row>
    <row r="40" spans="1:37">
      <c r="H40" s="4">
        <f t="shared" si="23"/>
        <v>14</v>
      </c>
      <c r="I40" s="4" t="str">
        <f t="shared" si="24"/>
        <v>松本</v>
      </c>
      <c r="J40" s="4">
        <f t="shared" si="25"/>
        <v>35</v>
      </c>
      <c r="K40" s="4">
        <f t="shared" si="26"/>
        <v>10</v>
      </c>
      <c r="L40" s="4">
        <f t="shared" si="27"/>
        <v>9</v>
      </c>
      <c r="M40" s="4">
        <f t="shared" si="28"/>
        <v>16</v>
      </c>
      <c r="N40" s="4">
        <f t="shared" si="29"/>
        <v>36</v>
      </c>
      <c r="O40" s="4">
        <f t="shared" si="30"/>
        <v>42</v>
      </c>
      <c r="P40" s="7">
        <f t="shared" si="31"/>
        <v>-6</v>
      </c>
      <c r="Q40" s="4">
        <f t="shared" si="32"/>
        <v>39</v>
      </c>
      <c r="R40" s="2">
        <f t="shared" si="33"/>
        <v>389436</v>
      </c>
      <c r="S40" s="8" t="str">
        <f t="shared" si="34"/>
        <v/>
      </c>
      <c r="T40" s="5">
        <f t="shared" si="35"/>
        <v>0</v>
      </c>
      <c r="U40" s="5" t="s">
        <v>4</v>
      </c>
      <c r="V40" s="5">
        <f t="shared" si="36"/>
        <v>0</v>
      </c>
      <c r="W40" s="4" t="str">
        <f t="shared" si="37"/>
        <v>群馬</v>
      </c>
      <c r="X40" s="9" t="str">
        <f t="shared" si="38"/>
        <v>未</v>
      </c>
      <c r="Y40" s="9">
        <f t="shared" si="39"/>
        <v>39</v>
      </c>
      <c r="Z40" s="10">
        <f t="shared" si="40"/>
        <v>-6</v>
      </c>
      <c r="AA40" s="11">
        <f t="shared" si="41"/>
        <v>36</v>
      </c>
      <c r="AB40" s="2">
        <f t="shared" si="42"/>
        <v>389435.87</v>
      </c>
      <c r="AC40" s="2">
        <f t="shared" si="43"/>
        <v>14</v>
      </c>
      <c r="AD40" s="2" t="str">
        <f t="shared" si="44"/>
        <v>松本</v>
      </c>
      <c r="AE40" s="2">
        <v>14</v>
      </c>
      <c r="AF40" s="12">
        <f t="shared" si="45"/>
        <v>14</v>
      </c>
      <c r="AG40" s="4" t="str">
        <f t="shared" si="46"/>
        <v>松本</v>
      </c>
      <c r="AH40" s="4">
        <f t="shared" si="47"/>
        <v>39</v>
      </c>
      <c r="AI40" s="7">
        <f t="shared" si="48"/>
        <v>-6</v>
      </c>
      <c r="AJ40" s="4">
        <f t="shared" si="49"/>
        <v>36</v>
      </c>
      <c r="AK40" s="2">
        <f t="shared" si="50"/>
        <v>389436</v>
      </c>
    </row>
    <row r="41" spans="1:37">
      <c r="H41" s="4">
        <f t="shared" si="23"/>
        <v>15</v>
      </c>
      <c r="I41" s="4" t="str">
        <f t="shared" si="24"/>
        <v>琉球</v>
      </c>
      <c r="J41" s="4">
        <f t="shared" si="25"/>
        <v>35</v>
      </c>
      <c r="K41" s="4">
        <f t="shared" si="26"/>
        <v>10</v>
      </c>
      <c r="L41" s="4">
        <f t="shared" si="27"/>
        <v>8</v>
      </c>
      <c r="M41" s="4">
        <f t="shared" si="28"/>
        <v>17</v>
      </c>
      <c r="N41" s="4">
        <f t="shared" si="29"/>
        <v>38</v>
      </c>
      <c r="O41" s="4">
        <f t="shared" si="30"/>
        <v>51</v>
      </c>
      <c r="P41" s="7">
        <f t="shared" si="31"/>
        <v>-13</v>
      </c>
      <c r="Q41" s="4">
        <f t="shared" si="32"/>
        <v>38</v>
      </c>
      <c r="R41" s="2">
        <f t="shared" si="33"/>
        <v>378738</v>
      </c>
      <c r="S41" s="8" t="str">
        <f t="shared" si="34"/>
        <v/>
      </c>
      <c r="T41" s="5">
        <f t="shared" si="35"/>
        <v>0</v>
      </c>
      <c r="U41" s="5" t="s">
        <v>4</v>
      </c>
      <c r="V41" s="5">
        <f t="shared" si="36"/>
        <v>0</v>
      </c>
      <c r="W41" s="4" t="str">
        <f t="shared" si="37"/>
        <v>鹿児島</v>
      </c>
      <c r="X41" s="9" t="str">
        <f t="shared" si="38"/>
        <v>未</v>
      </c>
      <c r="Y41" s="9">
        <f t="shared" si="39"/>
        <v>38</v>
      </c>
      <c r="Z41" s="10">
        <f t="shared" si="40"/>
        <v>-13</v>
      </c>
      <c r="AA41" s="11">
        <f t="shared" si="41"/>
        <v>38</v>
      </c>
      <c r="AB41" s="2">
        <f t="shared" si="42"/>
        <v>378737.86</v>
      </c>
      <c r="AC41" s="2">
        <f t="shared" si="43"/>
        <v>15</v>
      </c>
      <c r="AD41" s="2" t="str">
        <f t="shared" si="44"/>
        <v>琉球</v>
      </c>
      <c r="AE41" s="2">
        <v>15</v>
      </c>
      <c r="AF41" s="12">
        <f t="shared" si="45"/>
        <v>15</v>
      </c>
      <c r="AG41" s="4" t="str">
        <f t="shared" si="46"/>
        <v>琉球</v>
      </c>
      <c r="AH41" s="4">
        <f t="shared" si="47"/>
        <v>38</v>
      </c>
      <c r="AI41" s="7">
        <f t="shared" si="48"/>
        <v>-13</v>
      </c>
      <c r="AJ41" s="4">
        <f t="shared" si="49"/>
        <v>38</v>
      </c>
      <c r="AK41" s="2">
        <f t="shared" si="50"/>
        <v>378738</v>
      </c>
    </row>
    <row r="42" spans="1:37">
      <c r="H42" s="4">
        <f t="shared" si="23"/>
        <v>16</v>
      </c>
      <c r="I42" s="4" t="str">
        <f t="shared" si="24"/>
        <v>群馬</v>
      </c>
      <c r="J42" s="4">
        <f t="shared" si="25"/>
        <v>35</v>
      </c>
      <c r="K42" s="4">
        <f t="shared" si="26"/>
        <v>9</v>
      </c>
      <c r="L42" s="4">
        <f t="shared" si="27"/>
        <v>10</v>
      </c>
      <c r="M42" s="4">
        <f t="shared" si="28"/>
        <v>16</v>
      </c>
      <c r="N42" s="4">
        <f t="shared" si="29"/>
        <v>47</v>
      </c>
      <c r="O42" s="4">
        <f t="shared" si="30"/>
        <v>56</v>
      </c>
      <c r="P42" s="7">
        <f t="shared" si="31"/>
        <v>-9</v>
      </c>
      <c r="Q42" s="4">
        <f t="shared" si="32"/>
        <v>37</v>
      </c>
      <c r="R42" s="2">
        <f t="shared" si="33"/>
        <v>369147</v>
      </c>
      <c r="S42" s="8" t="str">
        <f t="shared" si="34"/>
        <v/>
      </c>
      <c r="T42" s="5">
        <f t="shared" si="35"/>
        <v>0</v>
      </c>
      <c r="U42" s="5" t="s">
        <v>4</v>
      </c>
      <c r="V42" s="5">
        <f t="shared" si="36"/>
        <v>0</v>
      </c>
      <c r="W42" s="4" t="str">
        <f t="shared" si="37"/>
        <v>松本</v>
      </c>
      <c r="X42" s="9" t="str">
        <f t="shared" si="38"/>
        <v>未</v>
      </c>
      <c r="Y42" s="9">
        <f t="shared" si="39"/>
        <v>37</v>
      </c>
      <c r="Z42" s="10">
        <f t="shared" si="40"/>
        <v>-9</v>
      </c>
      <c r="AA42" s="11">
        <f t="shared" si="41"/>
        <v>47</v>
      </c>
      <c r="AB42" s="2">
        <f t="shared" si="42"/>
        <v>369146.85</v>
      </c>
      <c r="AC42" s="2">
        <f t="shared" si="43"/>
        <v>16</v>
      </c>
      <c r="AD42" s="2" t="str">
        <f t="shared" si="44"/>
        <v>群馬</v>
      </c>
      <c r="AE42" s="2">
        <v>16</v>
      </c>
      <c r="AF42" s="12">
        <f t="shared" si="45"/>
        <v>16</v>
      </c>
      <c r="AG42" s="4" t="str">
        <f t="shared" si="46"/>
        <v>群馬</v>
      </c>
      <c r="AH42" s="4">
        <f t="shared" si="47"/>
        <v>37</v>
      </c>
      <c r="AI42" s="7">
        <f t="shared" si="48"/>
        <v>-9</v>
      </c>
      <c r="AJ42" s="4">
        <f t="shared" si="49"/>
        <v>47</v>
      </c>
      <c r="AK42" s="2">
        <f t="shared" si="50"/>
        <v>369147</v>
      </c>
    </row>
    <row r="43" spans="1:37">
      <c r="H43" s="4">
        <f t="shared" si="23"/>
        <v>17</v>
      </c>
      <c r="I43" s="4" t="str">
        <f t="shared" si="24"/>
        <v>高知</v>
      </c>
      <c r="J43" s="4">
        <f t="shared" si="25"/>
        <v>35</v>
      </c>
      <c r="K43" s="4">
        <f t="shared" si="26"/>
        <v>10</v>
      </c>
      <c r="L43" s="4">
        <f t="shared" si="27"/>
        <v>7</v>
      </c>
      <c r="M43" s="4">
        <f t="shared" si="28"/>
        <v>18</v>
      </c>
      <c r="N43" s="4">
        <f t="shared" si="29"/>
        <v>40</v>
      </c>
      <c r="O43" s="4">
        <f t="shared" si="30"/>
        <v>58</v>
      </c>
      <c r="P43" s="7">
        <f t="shared" si="31"/>
        <v>-18</v>
      </c>
      <c r="Q43" s="4">
        <f t="shared" si="32"/>
        <v>37</v>
      </c>
      <c r="R43" s="2">
        <f t="shared" si="33"/>
        <v>368240</v>
      </c>
      <c r="S43" s="8" t="str">
        <f t="shared" si="34"/>
        <v/>
      </c>
      <c r="T43" s="5">
        <f t="shared" si="35"/>
        <v>0</v>
      </c>
      <c r="U43" s="5" t="s">
        <v>4</v>
      </c>
      <c r="V43" s="5">
        <f t="shared" si="36"/>
        <v>0</v>
      </c>
      <c r="W43" s="4" t="str">
        <f t="shared" si="37"/>
        <v>FC大阪</v>
      </c>
      <c r="X43" s="9" t="str">
        <f t="shared" si="38"/>
        <v>未</v>
      </c>
      <c r="Y43" s="9">
        <f t="shared" si="39"/>
        <v>37</v>
      </c>
      <c r="Z43" s="10">
        <f t="shared" si="40"/>
        <v>-18</v>
      </c>
      <c r="AA43" s="11">
        <f t="shared" si="41"/>
        <v>40</v>
      </c>
      <c r="AB43" s="2">
        <f t="shared" si="42"/>
        <v>368239.84</v>
      </c>
      <c r="AC43" s="2">
        <f t="shared" si="43"/>
        <v>17</v>
      </c>
      <c r="AD43" s="2" t="str">
        <f t="shared" si="44"/>
        <v>高知</v>
      </c>
      <c r="AE43" s="2">
        <v>17</v>
      </c>
      <c r="AF43" s="12">
        <f t="shared" si="45"/>
        <v>17</v>
      </c>
      <c r="AG43" s="4" t="str">
        <f t="shared" si="46"/>
        <v>高知</v>
      </c>
      <c r="AH43" s="4">
        <f t="shared" si="47"/>
        <v>37</v>
      </c>
      <c r="AI43" s="7">
        <f t="shared" si="48"/>
        <v>-18</v>
      </c>
      <c r="AJ43" s="4">
        <f t="shared" si="49"/>
        <v>40</v>
      </c>
      <c r="AK43" s="2">
        <f t="shared" si="50"/>
        <v>368240</v>
      </c>
    </row>
    <row r="44" spans="1:37">
      <c r="H44" s="4">
        <f t="shared" si="23"/>
        <v>18</v>
      </c>
      <c r="I44" s="4" t="str">
        <f t="shared" si="24"/>
        <v>長野</v>
      </c>
      <c r="J44" s="4">
        <f t="shared" si="25"/>
        <v>35</v>
      </c>
      <c r="K44" s="4">
        <f t="shared" si="26"/>
        <v>9</v>
      </c>
      <c r="L44" s="4">
        <f t="shared" si="27"/>
        <v>8</v>
      </c>
      <c r="M44" s="4">
        <f t="shared" si="28"/>
        <v>18</v>
      </c>
      <c r="N44" s="4">
        <f t="shared" si="29"/>
        <v>29</v>
      </c>
      <c r="O44" s="4">
        <f t="shared" si="30"/>
        <v>49</v>
      </c>
      <c r="P44" s="7">
        <f t="shared" si="31"/>
        <v>-20</v>
      </c>
      <c r="Q44" s="4">
        <f t="shared" si="32"/>
        <v>35</v>
      </c>
      <c r="R44" s="2">
        <f t="shared" si="33"/>
        <v>348029</v>
      </c>
      <c r="S44" s="8" t="str">
        <f t="shared" si="34"/>
        <v/>
      </c>
      <c r="T44" s="5">
        <f t="shared" si="35"/>
        <v>0</v>
      </c>
      <c r="U44" s="5" t="s">
        <v>4</v>
      </c>
      <c r="V44" s="5">
        <f t="shared" si="36"/>
        <v>0</v>
      </c>
      <c r="W44" s="4" t="str">
        <f t="shared" si="37"/>
        <v>栃木Ｃ</v>
      </c>
      <c r="X44" s="9" t="str">
        <f t="shared" si="38"/>
        <v>未</v>
      </c>
      <c r="Y44" s="9">
        <f t="shared" si="39"/>
        <v>35</v>
      </c>
      <c r="Z44" s="10">
        <f t="shared" si="40"/>
        <v>-20</v>
      </c>
      <c r="AA44" s="11">
        <f t="shared" si="41"/>
        <v>29</v>
      </c>
      <c r="AB44" s="2">
        <f t="shared" si="42"/>
        <v>348028.83</v>
      </c>
      <c r="AC44" s="2">
        <f t="shared" si="43"/>
        <v>18</v>
      </c>
      <c r="AD44" s="2" t="str">
        <f t="shared" si="44"/>
        <v>長野</v>
      </c>
      <c r="AE44" s="2">
        <v>18</v>
      </c>
      <c r="AF44" s="12">
        <f t="shared" si="45"/>
        <v>18</v>
      </c>
      <c r="AG44" s="4" t="str">
        <f t="shared" si="46"/>
        <v>長野</v>
      </c>
      <c r="AH44" s="4">
        <f t="shared" si="47"/>
        <v>35</v>
      </c>
      <c r="AI44" s="7">
        <f t="shared" si="48"/>
        <v>-20</v>
      </c>
      <c r="AJ44" s="4">
        <f t="shared" si="49"/>
        <v>29</v>
      </c>
      <c r="AK44" s="2">
        <f t="shared" si="50"/>
        <v>348029</v>
      </c>
    </row>
    <row r="45" spans="1:37">
      <c r="H45" s="4">
        <f t="shared" si="23"/>
        <v>19</v>
      </c>
      <c r="I45" s="4" t="str">
        <f t="shared" si="24"/>
        <v>讃岐</v>
      </c>
      <c r="J45" s="4">
        <f t="shared" si="25"/>
        <v>35</v>
      </c>
      <c r="K45" s="4">
        <f t="shared" si="26"/>
        <v>8</v>
      </c>
      <c r="L45" s="4">
        <f t="shared" si="27"/>
        <v>7</v>
      </c>
      <c r="M45" s="4">
        <f t="shared" si="28"/>
        <v>20</v>
      </c>
      <c r="N45" s="4">
        <f t="shared" si="29"/>
        <v>39</v>
      </c>
      <c r="O45" s="4">
        <f t="shared" si="30"/>
        <v>57</v>
      </c>
      <c r="P45" s="7">
        <f t="shared" si="31"/>
        <v>-18</v>
      </c>
      <c r="Q45" s="4">
        <f t="shared" si="32"/>
        <v>31</v>
      </c>
      <c r="R45" s="2">
        <f t="shared" si="33"/>
        <v>308239</v>
      </c>
      <c r="S45" s="8" t="str">
        <f t="shared" si="34"/>
        <v/>
      </c>
      <c r="T45" s="5">
        <f t="shared" si="35"/>
        <v>0</v>
      </c>
      <c r="U45" s="5" t="s">
        <v>4</v>
      </c>
      <c r="V45" s="5">
        <f t="shared" si="36"/>
        <v>0</v>
      </c>
      <c r="W45" s="4" t="str">
        <f t="shared" si="37"/>
        <v>八戸</v>
      </c>
      <c r="X45" s="9" t="str">
        <f t="shared" si="38"/>
        <v>未</v>
      </c>
      <c r="Y45" s="9">
        <f t="shared" si="39"/>
        <v>31</v>
      </c>
      <c r="Z45" s="10">
        <f t="shared" si="40"/>
        <v>-18</v>
      </c>
      <c r="AA45" s="11">
        <f t="shared" si="41"/>
        <v>39</v>
      </c>
      <c r="AB45" s="2">
        <f t="shared" si="42"/>
        <v>308238.82</v>
      </c>
      <c r="AC45" s="2">
        <f t="shared" si="43"/>
        <v>19</v>
      </c>
      <c r="AD45" s="2" t="str">
        <f t="shared" si="44"/>
        <v>讃岐</v>
      </c>
      <c r="AE45" s="2">
        <v>19</v>
      </c>
      <c r="AF45" s="12">
        <f t="shared" si="45"/>
        <v>19</v>
      </c>
      <c r="AG45" s="4" t="str">
        <f t="shared" si="46"/>
        <v>讃岐</v>
      </c>
      <c r="AH45" s="4">
        <f t="shared" si="47"/>
        <v>31</v>
      </c>
      <c r="AI45" s="7">
        <f t="shared" si="48"/>
        <v>-18</v>
      </c>
      <c r="AJ45" s="4">
        <f t="shared" si="49"/>
        <v>39</v>
      </c>
      <c r="AK45" s="2">
        <f t="shared" si="50"/>
        <v>308239</v>
      </c>
    </row>
    <row r="46" spans="1:37">
      <c r="H46" s="4">
        <f t="shared" si="23"/>
        <v>20</v>
      </c>
      <c r="I46" s="4" t="str">
        <f t="shared" si="24"/>
        <v>沼津</v>
      </c>
      <c r="J46" s="4">
        <f t="shared" si="25"/>
        <v>35</v>
      </c>
      <c r="K46" s="4">
        <f t="shared" si="26"/>
        <v>6</v>
      </c>
      <c r="L46" s="4">
        <f t="shared" si="27"/>
        <v>10</v>
      </c>
      <c r="M46" s="4">
        <f t="shared" si="28"/>
        <v>19</v>
      </c>
      <c r="N46" s="4">
        <f t="shared" si="29"/>
        <v>38</v>
      </c>
      <c r="O46" s="4">
        <f t="shared" si="30"/>
        <v>51</v>
      </c>
      <c r="P46" s="7">
        <f t="shared" si="31"/>
        <v>-13</v>
      </c>
      <c r="Q46" s="4">
        <f t="shared" si="32"/>
        <v>28</v>
      </c>
      <c r="R46" s="2">
        <f t="shared" si="33"/>
        <v>278738</v>
      </c>
      <c r="S46" s="8" t="str">
        <f t="shared" si="34"/>
        <v/>
      </c>
      <c r="T46" s="5">
        <f t="shared" si="35"/>
        <v>0</v>
      </c>
      <c r="U46" s="5" t="s">
        <v>4</v>
      </c>
      <c r="V46" s="5">
        <f t="shared" si="36"/>
        <v>0</v>
      </c>
      <c r="W46" s="4" t="str">
        <f t="shared" si="37"/>
        <v>福島</v>
      </c>
      <c r="X46" s="9" t="str">
        <f t="shared" si="38"/>
        <v>未</v>
      </c>
      <c r="Y46" s="9">
        <f t="shared" si="39"/>
        <v>28</v>
      </c>
      <c r="Z46" s="10">
        <f t="shared" si="40"/>
        <v>-13</v>
      </c>
      <c r="AA46" s="11">
        <f t="shared" si="41"/>
        <v>38</v>
      </c>
      <c r="AB46" s="2">
        <f t="shared" si="42"/>
        <v>278737.81</v>
      </c>
      <c r="AC46" s="2">
        <f t="shared" si="43"/>
        <v>20</v>
      </c>
      <c r="AD46" s="2" t="str">
        <f t="shared" si="44"/>
        <v>沼津</v>
      </c>
      <c r="AE46" s="2">
        <v>20</v>
      </c>
      <c r="AF46" s="12">
        <f t="shared" si="45"/>
        <v>20</v>
      </c>
      <c r="AG46" s="4" t="str">
        <f t="shared" si="46"/>
        <v>沼津</v>
      </c>
      <c r="AH46" s="4">
        <f t="shared" si="47"/>
        <v>28</v>
      </c>
      <c r="AI46" s="7">
        <f t="shared" si="48"/>
        <v>-13</v>
      </c>
      <c r="AJ46" s="4">
        <f t="shared" si="49"/>
        <v>38</v>
      </c>
      <c r="AK46" s="2">
        <f t="shared" si="50"/>
        <v>278738</v>
      </c>
    </row>
    <row r="48" spans="1:37">
      <c r="B48" t="s">
        <v>45</v>
      </c>
    </row>
    <row r="49" spans="1:37">
      <c r="B49" s="3" t="s">
        <v>47</v>
      </c>
      <c r="C49" s="3"/>
      <c r="D49" s="3"/>
      <c r="E49" s="3"/>
      <c r="F49" s="3"/>
      <c r="H49" s="6" t="s">
        <v>35</v>
      </c>
      <c r="I49" s="6" t="s">
        <v>36</v>
      </c>
      <c r="J49" s="6" t="s">
        <v>39</v>
      </c>
      <c r="K49" s="6" t="s">
        <v>41</v>
      </c>
      <c r="L49" s="6" t="s">
        <v>43</v>
      </c>
      <c r="M49" s="6" t="s">
        <v>44</v>
      </c>
      <c r="N49" s="6" t="s">
        <v>38</v>
      </c>
      <c r="O49" s="6" t="s">
        <v>46</v>
      </c>
      <c r="P49" s="6" t="s">
        <v>30</v>
      </c>
      <c r="Q49" s="6" t="s">
        <v>42</v>
      </c>
      <c r="AF49" s="6" t="s">
        <v>35</v>
      </c>
      <c r="AG49" s="6" t="s">
        <v>26</v>
      </c>
      <c r="AH49" s="6" t="s">
        <v>42</v>
      </c>
      <c r="AI49" s="6" t="s">
        <v>30</v>
      </c>
      <c r="AJ49" s="6" t="s">
        <v>31</v>
      </c>
    </row>
    <row r="50" spans="1:37">
      <c r="A50" s="2" t="str">
        <f t="shared" ref="A50:A59" si="51">F50</f>
        <v>宮崎</v>
      </c>
      <c r="B50" s="4" t="s">
        <v>28</v>
      </c>
      <c r="C50" s="5"/>
      <c r="D50" s="5" t="s">
        <v>4</v>
      </c>
      <c r="E50" s="5"/>
      <c r="F50" s="4" t="s">
        <v>23</v>
      </c>
      <c r="G50" s="2" t="str">
        <f t="shared" ref="G50:G59" si="52">IF(ISBLANK(C50),"未","")</f>
        <v>未</v>
      </c>
      <c r="H50" s="4">
        <f t="shared" ref="H50:H69" si="53">RANK(R50,R$50:R$69)</f>
        <v>1</v>
      </c>
      <c r="I50" s="4" t="str">
        <f t="shared" ref="I50:I69" si="54">AG27</f>
        <v>栃木Ｃ</v>
      </c>
      <c r="J50" s="4">
        <f t="shared" ref="J50:J69" si="55">SUM(K50:M50)</f>
        <v>35</v>
      </c>
      <c r="K50" s="4">
        <f t="shared" ref="K50:K69" si="56">VLOOKUP(I50,I$27:Q$46,3)+IF(VLOOKUP(I50,I$27:S$46,11,FALSE)="○",1,0)</f>
        <v>21</v>
      </c>
      <c r="L50" s="4">
        <f t="shared" ref="L50:L69" si="57">VLOOKUP(I50,I$27:Q$46,4)+IF(VLOOKUP(I50,I$27:S$46,11,FALSE)="△",1,0)</f>
        <v>8</v>
      </c>
      <c r="M50" s="4">
        <f t="shared" ref="M50:M69" si="58">VLOOKUP(I50,I$27:Q$46,5)+IF(VLOOKUP(I50,I$27:S$46,11,FALSE)="●",1,0)</f>
        <v>6</v>
      </c>
      <c r="N50" s="4">
        <f t="shared" ref="N50:N69" si="59">VLOOKUP(I50,I$27:Q$46,6)+VLOOKUP(I50,I$27:T$46,12,FALSE)</f>
        <v>61</v>
      </c>
      <c r="O50" s="4">
        <f t="shared" ref="O50:O69" si="60">VLOOKUP(I50,I$27:Q$46,7)+VLOOKUP(I50,I$27:V$46,14,FALSE)</f>
        <v>35</v>
      </c>
      <c r="P50" s="7">
        <f t="shared" ref="P50:P69" si="61">N50-O50</f>
        <v>26</v>
      </c>
      <c r="Q50" s="4">
        <f t="shared" ref="Q50:Q69" si="62">K50*3+L50</f>
        <v>71</v>
      </c>
      <c r="R50" s="2">
        <f t="shared" ref="R50:R69" si="63">Q50*10000+P50*100+N50</f>
        <v>712661</v>
      </c>
      <c r="S50" s="8" t="str">
        <f t="shared" ref="S50:S69" si="64">IF(X50="未","",IF(T50&gt;V50,"○",IF(T50=V50,"△","●")))</f>
        <v/>
      </c>
      <c r="T50" s="5">
        <f t="shared" ref="T50:T69" si="65">IF(COUNTIF($B$50:$B$59,I50),VLOOKUP(I50,$B$50:$G$59,2,FALSE),VLOOKUP(I50,$A$50:$G$59,5,FALSE))</f>
        <v>0</v>
      </c>
      <c r="U50" s="5" t="s">
        <v>4</v>
      </c>
      <c r="V50" s="5">
        <f t="shared" ref="V50:V69" si="66">IF(COUNTIF($B$50:$B$59,I50),VLOOKUP(I50,$B$50:$G$59,4,FALSE),VLOOKUP(I50,$A$50:$G$59,3,FALSE))</f>
        <v>0</v>
      </c>
      <c r="W50" s="4" t="str">
        <f t="shared" ref="W50:W69" si="67">IF(COUNTIF($B$50:$B$59,I50),VLOOKUP(I50,$B$50:$G$59,5,FALSE),VLOOKUP(I50,$A$50:$G$59,2,FALSE))</f>
        <v>相模原</v>
      </c>
      <c r="X50" s="9" t="str">
        <f t="shared" ref="X50:X69" si="68">IF(COUNTIF($B$50:$B$59,I50),VLOOKUP(I50,$B$50:$G$59,6,FALSE),VLOOKUP(I50,$A$50:$G$59,7,FALSE))</f>
        <v>未</v>
      </c>
      <c r="Y50" s="9">
        <f t="shared" ref="Y50:Y69" si="69">Q50+IF(S50="○",3,IF(S50="△",1,0))</f>
        <v>71</v>
      </c>
      <c r="Z50" s="10">
        <f t="shared" ref="Z50:Z69" si="70">P50+T50-V50</f>
        <v>26</v>
      </c>
      <c r="AA50" s="11">
        <f t="shared" ref="AA50:AA69" si="71">N50+T50</f>
        <v>61</v>
      </c>
      <c r="AB50" s="2">
        <f t="shared" ref="AB50:AB69" si="72">Y50*10000+Z50*100+AA50-(ROW(I50)-ROW(I$50))*0.01</f>
        <v>712661</v>
      </c>
      <c r="AC50" s="2">
        <f t="shared" ref="AC50:AC69" si="73">RANK(AB50,AB$50:AB$69)</f>
        <v>1</v>
      </c>
      <c r="AD50" s="2" t="str">
        <f t="shared" ref="AD50:AD69" si="74">I50</f>
        <v>栃木Ｃ</v>
      </c>
      <c r="AE50" s="2">
        <v>1</v>
      </c>
      <c r="AF50" s="12">
        <f t="shared" ref="AF50:AF69" si="75">RANK(AK50,AK$50:AK$69)</f>
        <v>1</v>
      </c>
      <c r="AG50" s="4" t="str">
        <f t="shared" ref="AG50:AG69" si="76">VLOOKUP(AE50,AC$50:AD$69,2,FALSE)</f>
        <v>栃木Ｃ</v>
      </c>
      <c r="AH50" s="4">
        <f t="shared" ref="AH50:AH69" si="77">VLOOKUP(AG50,I$50:AB$69,17,FALSE)</f>
        <v>71</v>
      </c>
      <c r="AI50" s="7">
        <f t="shared" ref="AI50:AI69" si="78">VLOOKUP(AG50,I$50:AB$69,18,FALSE)</f>
        <v>26</v>
      </c>
      <c r="AJ50" s="4">
        <f t="shared" ref="AJ50:AJ69" si="79">VLOOKUP(AG50,I$50:AB$69,19,FALSE)</f>
        <v>61</v>
      </c>
      <c r="AK50" s="2">
        <f t="shared" ref="AK50:AK69" si="80">AH50*10000+AI50*100+AJ50</f>
        <v>712661</v>
      </c>
    </row>
    <row r="51" spans="1:37">
      <c r="A51" s="2" t="str">
        <f t="shared" si="51"/>
        <v>栃木Ｃ</v>
      </c>
      <c r="B51" s="4" t="s">
        <v>15</v>
      </c>
      <c r="C51" s="5"/>
      <c r="D51" s="5" t="s">
        <v>4</v>
      </c>
      <c r="E51" s="5"/>
      <c r="F51" s="4" t="s">
        <v>37</v>
      </c>
      <c r="G51" s="2" t="str">
        <f t="shared" si="52"/>
        <v>未</v>
      </c>
      <c r="H51" s="4">
        <f t="shared" si="53"/>
        <v>2</v>
      </c>
      <c r="I51" s="4" t="str">
        <f t="shared" si="54"/>
        <v>八戸</v>
      </c>
      <c r="J51" s="4">
        <f t="shared" si="55"/>
        <v>35</v>
      </c>
      <c r="K51" s="4">
        <f t="shared" si="56"/>
        <v>21</v>
      </c>
      <c r="L51" s="4">
        <f t="shared" si="57"/>
        <v>7</v>
      </c>
      <c r="M51" s="4">
        <f t="shared" si="58"/>
        <v>7</v>
      </c>
      <c r="N51" s="4">
        <f t="shared" si="59"/>
        <v>45</v>
      </c>
      <c r="O51" s="4">
        <f t="shared" si="60"/>
        <v>21</v>
      </c>
      <c r="P51" s="7">
        <f t="shared" si="61"/>
        <v>24</v>
      </c>
      <c r="Q51" s="4">
        <f t="shared" si="62"/>
        <v>70</v>
      </c>
      <c r="R51" s="2">
        <f t="shared" si="63"/>
        <v>702445</v>
      </c>
      <c r="S51" s="8" t="str">
        <f t="shared" si="64"/>
        <v/>
      </c>
      <c r="T51" s="5">
        <f t="shared" si="65"/>
        <v>0</v>
      </c>
      <c r="U51" s="5" t="s">
        <v>4</v>
      </c>
      <c r="V51" s="5">
        <f t="shared" si="66"/>
        <v>0</v>
      </c>
      <c r="W51" s="4" t="str">
        <f t="shared" si="67"/>
        <v>琉球</v>
      </c>
      <c r="X51" s="9" t="str">
        <f t="shared" si="68"/>
        <v>未</v>
      </c>
      <c r="Y51" s="9">
        <f t="shared" si="69"/>
        <v>70</v>
      </c>
      <c r="Z51" s="10">
        <f t="shared" si="70"/>
        <v>24</v>
      </c>
      <c r="AA51" s="11">
        <f t="shared" si="71"/>
        <v>45</v>
      </c>
      <c r="AB51" s="2">
        <f t="shared" si="72"/>
        <v>702444.99</v>
      </c>
      <c r="AC51" s="2">
        <f t="shared" si="73"/>
        <v>2</v>
      </c>
      <c r="AD51" s="2" t="str">
        <f t="shared" si="74"/>
        <v>八戸</v>
      </c>
      <c r="AE51" s="2">
        <v>2</v>
      </c>
      <c r="AF51" s="12">
        <f t="shared" si="75"/>
        <v>2</v>
      </c>
      <c r="AG51" s="4" t="str">
        <f t="shared" si="76"/>
        <v>八戸</v>
      </c>
      <c r="AH51" s="4">
        <f t="shared" si="77"/>
        <v>70</v>
      </c>
      <c r="AI51" s="7">
        <f t="shared" si="78"/>
        <v>24</v>
      </c>
      <c r="AJ51" s="4">
        <f t="shared" si="79"/>
        <v>45</v>
      </c>
      <c r="AK51" s="2">
        <f t="shared" si="80"/>
        <v>702445</v>
      </c>
    </row>
    <row r="52" spans="1:37">
      <c r="A52" s="2" t="str">
        <f t="shared" si="51"/>
        <v>北九州</v>
      </c>
      <c r="B52" s="4" t="s">
        <v>9</v>
      </c>
      <c r="C52" s="5"/>
      <c r="D52" s="5" t="s">
        <v>4</v>
      </c>
      <c r="E52" s="5"/>
      <c r="F52" s="4" t="s">
        <v>54</v>
      </c>
      <c r="G52" s="2" t="str">
        <f t="shared" si="52"/>
        <v>未</v>
      </c>
      <c r="H52" s="4">
        <f t="shared" si="53"/>
        <v>3</v>
      </c>
      <c r="I52" s="4" t="str">
        <f t="shared" si="54"/>
        <v>鹿児島</v>
      </c>
      <c r="J52" s="4">
        <f t="shared" si="55"/>
        <v>35</v>
      </c>
      <c r="K52" s="4">
        <f t="shared" si="56"/>
        <v>18</v>
      </c>
      <c r="L52" s="4">
        <f t="shared" si="57"/>
        <v>10</v>
      </c>
      <c r="M52" s="4">
        <f t="shared" si="58"/>
        <v>7</v>
      </c>
      <c r="N52" s="4">
        <f t="shared" si="59"/>
        <v>66</v>
      </c>
      <c r="O52" s="4">
        <f t="shared" si="60"/>
        <v>39</v>
      </c>
      <c r="P52" s="7">
        <f t="shared" si="61"/>
        <v>27</v>
      </c>
      <c r="Q52" s="4">
        <f t="shared" si="62"/>
        <v>64</v>
      </c>
      <c r="R52" s="2">
        <f t="shared" si="63"/>
        <v>642766</v>
      </c>
      <c r="S52" s="8" t="str">
        <f t="shared" si="64"/>
        <v/>
      </c>
      <c r="T52" s="5">
        <f t="shared" si="65"/>
        <v>0</v>
      </c>
      <c r="U52" s="5" t="s">
        <v>4</v>
      </c>
      <c r="V52" s="5">
        <f t="shared" si="66"/>
        <v>0</v>
      </c>
      <c r="W52" s="4" t="str">
        <f t="shared" si="67"/>
        <v>金沢</v>
      </c>
      <c r="X52" s="9" t="str">
        <f t="shared" si="68"/>
        <v>未</v>
      </c>
      <c r="Y52" s="9">
        <f t="shared" si="69"/>
        <v>64</v>
      </c>
      <c r="Z52" s="10">
        <f t="shared" si="70"/>
        <v>27</v>
      </c>
      <c r="AA52" s="11">
        <f t="shared" si="71"/>
        <v>66</v>
      </c>
      <c r="AB52" s="2">
        <f t="shared" si="72"/>
        <v>642765.98</v>
      </c>
      <c r="AC52" s="2">
        <f t="shared" si="73"/>
        <v>3</v>
      </c>
      <c r="AD52" s="2" t="str">
        <f t="shared" si="74"/>
        <v>鹿児島</v>
      </c>
      <c r="AE52" s="2">
        <v>3</v>
      </c>
      <c r="AF52" s="12">
        <f t="shared" si="75"/>
        <v>3</v>
      </c>
      <c r="AG52" s="4" t="str">
        <f t="shared" si="76"/>
        <v>鹿児島</v>
      </c>
      <c r="AH52" s="4">
        <f t="shared" si="77"/>
        <v>64</v>
      </c>
      <c r="AI52" s="7">
        <f t="shared" si="78"/>
        <v>27</v>
      </c>
      <c r="AJ52" s="4">
        <f t="shared" si="79"/>
        <v>66</v>
      </c>
      <c r="AK52" s="2">
        <f t="shared" si="80"/>
        <v>642766</v>
      </c>
    </row>
    <row r="53" spans="1:37">
      <c r="A53" s="2" t="str">
        <f t="shared" si="51"/>
        <v>栃木SC</v>
      </c>
      <c r="B53" s="4" t="s">
        <v>60</v>
      </c>
      <c r="C53" s="5"/>
      <c r="D53" s="5" t="s">
        <v>4</v>
      </c>
      <c r="E53" s="5"/>
      <c r="F53" s="4" t="s">
        <v>56</v>
      </c>
      <c r="G53" s="2" t="str">
        <f t="shared" si="52"/>
        <v>未</v>
      </c>
      <c r="H53" s="4">
        <f t="shared" si="53"/>
        <v>4</v>
      </c>
      <c r="I53" s="4" t="str">
        <f t="shared" si="54"/>
        <v>FC大阪</v>
      </c>
      <c r="J53" s="4">
        <f t="shared" si="55"/>
        <v>35</v>
      </c>
      <c r="K53" s="4">
        <f t="shared" si="56"/>
        <v>19</v>
      </c>
      <c r="L53" s="4">
        <f t="shared" si="57"/>
        <v>7</v>
      </c>
      <c r="M53" s="4">
        <f t="shared" si="58"/>
        <v>9</v>
      </c>
      <c r="N53" s="4">
        <f t="shared" si="59"/>
        <v>50</v>
      </c>
      <c r="O53" s="4">
        <f t="shared" si="60"/>
        <v>30</v>
      </c>
      <c r="P53" s="7">
        <f t="shared" si="61"/>
        <v>20</v>
      </c>
      <c r="Q53" s="4">
        <f t="shared" si="62"/>
        <v>64</v>
      </c>
      <c r="R53" s="2">
        <f t="shared" si="63"/>
        <v>642050</v>
      </c>
      <c r="S53" s="8" t="str">
        <f t="shared" si="64"/>
        <v/>
      </c>
      <c r="T53" s="5">
        <f t="shared" si="65"/>
        <v>0</v>
      </c>
      <c r="U53" s="5" t="s">
        <v>4</v>
      </c>
      <c r="V53" s="5">
        <f t="shared" si="66"/>
        <v>0</v>
      </c>
      <c r="W53" s="4" t="str">
        <f t="shared" si="67"/>
        <v>岐阜</v>
      </c>
      <c r="X53" s="9" t="str">
        <f t="shared" si="68"/>
        <v>未</v>
      </c>
      <c r="Y53" s="9">
        <f t="shared" si="69"/>
        <v>64</v>
      </c>
      <c r="Z53" s="10">
        <f t="shared" si="70"/>
        <v>20</v>
      </c>
      <c r="AA53" s="11">
        <f t="shared" si="71"/>
        <v>50</v>
      </c>
      <c r="AB53" s="2">
        <f t="shared" si="72"/>
        <v>642049.97</v>
      </c>
      <c r="AC53" s="2">
        <f t="shared" si="73"/>
        <v>4</v>
      </c>
      <c r="AD53" s="2" t="str">
        <f t="shared" si="74"/>
        <v>FC大阪</v>
      </c>
      <c r="AE53" s="2">
        <v>4</v>
      </c>
      <c r="AF53" s="12">
        <f t="shared" si="75"/>
        <v>4</v>
      </c>
      <c r="AG53" s="4" t="str">
        <f t="shared" si="76"/>
        <v>FC大阪</v>
      </c>
      <c r="AH53" s="4">
        <f t="shared" si="77"/>
        <v>64</v>
      </c>
      <c r="AI53" s="7">
        <f t="shared" si="78"/>
        <v>20</v>
      </c>
      <c r="AJ53" s="4">
        <f t="shared" si="79"/>
        <v>50</v>
      </c>
      <c r="AK53" s="2">
        <f t="shared" si="80"/>
        <v>642050</v>
      </c>
    </row>
    <row r="54" spans="1:37">
      <c r="A54" s="2" t="str">
        <f t="shared" si="51"/>
        <v>鹿児島</v>
      </c>
      <c r="B54" s="4" t="s">
        <v>21</v>
      </c>
      <c r="C54" s="5"/>
      <c r="D54" s="5" t="s">
        <v>4</v>
      </c>
      <c r="E54" s="5"/>
      <c r="F54" s="4" t="s">
        <v>51</v>
      </c>
      <c r="G54" s="2" t="str">
        <f t="shared" si="52"/>
        <v>未</v>
      </c>
      <c r="H54" s="4">
        <f t="shared" si="53"/>
        <v>5</v>
      </c>
      <c r="I54" s="4" t="str">
        <f t="shared" si="54"/>
        <v>宮崎</v>
      </c>
      <c r="J54" s="4">
        <f t="shared" si="55"/>
        <v>35</v>
      </c>
      <c r="K54" s="4">
        <f t="shared" si="56"/>
        <v>17</v>
      </c>
      <c r="L54" s="4">
        <f t="shared" si="57"/>
        <v>10</v>
      </c>
      <c r="M54" s="4">
        <f t="shared" si="58"/>
        <v>8</v>
      </c>
      <c r="N54" s="4">
        <f t="shared" si="59"/>
        <v>57</v>
      </c>
      <c r="O54" s="4">
        <f t="shared" si="60"/>
        <v>42</v>
      </c>
      <c r="P54" s="7">
        <f t="shared" si="61"/>
        <v>15</v>
      </c>
      <c r="Q54" s="4">
        <f t="shared" si="62"/>
        <v>61</v>
      </c>
      <c r="R54" s="2">
        <f t="shared" si="63"/>
        <v>611557</v>
      </c>
      <c r="S54" s="8" t="str">
        <f t="shared" si="64"/>
        <v/>
      </c>
      <c r="T54" s="5">
        <f t="shared" si="65"/>
        <v>0</v>
      </c>
      <c r="U54" s="5" t="s">
        <v>4</v>
      </c>
      <c r="V54" s="5">
        <f t="shared" si="66"/>
        <v>0</v>
      </c>
      <c r="W54" s="4" t="str">
        <f t="shared" si="67"/>
        <v>福島</v>
      </c>
      <c r="X54" s="9" t="str">
        <f t="shared" si="68"/>
        <v>未</v>
      </c>
      <c r="Y54" s="9">
        <f t="shared" si="69"/>
        <v>61</v>
      </c>
      <c r="Z54" s="10">
        <f t="shared" si="70"/>
        <v>15</v>
      </c>
      <c r="AA54" s="11">
        <f t="shared" si="71"/>
        <v>57</v>
      </c>
      <c r="AB54" s="2">
        <f t="shared" si="72"/>
        <v>611556.96</v>
      </c>
      <c r="AC54" s="2">
        <f t="shared" si="73"/>
        <v>5</v>
      </c>
      <c r="AD54" s="2" t="str">
        <f t="shared" si="74"/>
        <v>宮崎</v>
      </c>
      <c r="AE54" s="2">
        <v>5</v>
      </c>
      <c r="AF54" s="12">
        <f t="shared" si="75"/>
        <v>5</v>
      </c>
      <c r="AG54" s="4" t="str">
        <f t="shared" si="76"/>
        <v>宮崎</v>
      </c>
      <c r="AH54" s="4">
        <f t="shared" si="77"/>
        <v>61</v>
      </c>
      <c r="AI54" s="7">
        <f t="shared" si="78"/>
        <v>15</v>
      </c>
      <c r="AJ54" s="4">
        <f t="shared" si="79"/>
        <v>57</v>
      </c>
      <c r="AK54" s="2">
        <f t="shared" si="80"/>
        <v>611557</v>
      </c>
    </row>
    <row r="55" spans="1:37">
      <c r="A55" s="2" t="str">
        <f t="shared" si="51"/>
        <v>FC大阪</v>
      </c>
      <c r="B55" s="4" t="s">
        <v>58</v>
      </c>
      <c r="C55" s="5"/>
      <c r="D55" s="5" t="s">
        <v>4</v>
      </c>
      <c r="E55" s="5"/>
      <c r="F55" s="4" t="s">
        <v>53</v>
      </c>
      <c r="G55" s="2" t="str">
        <f t="shared" si="52"/>
        <v>未</v>
      </c>
      <c r="H55" s="4">
        <f t="shared" si="53"/>
        <v>6</v>
      </c>
      <c r="I55" s="4" t="str">
        <f t="shared" si="54"/>
        <v>北九州</v>
      </c>
      <c r="J55" s="4">
        <f t="shared" si="55"/>
        <v>35</v>
      </c>
      <c r="K55" s="4">
        <f t="shared" si="56"/>
        <v>16</v>
      </c>
      <c r="L55" s="4">
        <f t="shared" si="57"/>
        <v>5</v>
      </c>
      <c r="M55" s="4">
        <f t="shared" si="58"/>
        <v>14</v>
      </c>
      <c r="N55" s="4">
        <f t="shared" si="59"/>
        <v>41</v>
      </c>
      <c r="O55" s="4">
        <f t="shared" si="60"/>
        <v>35</v>
      </c>
      <c r="P55" s="7">
        <f t="shared" si="61"/>
        <v>6</v>
      </c>
      <c r="Q55" s="4">
        <f t="shared" si="62"/>
        <v>53</v>
      </c>
      <c r="R55" s="2">
        <f t="shared" si="63"/>
        <v>530641</v>
      </c>
      <c r="S55" s="8" t="str">
        <f t="shared" si="64"/>
        <v/>
      </c>
      <c r="T55" s="5">
        <f t="shared" si="65"/>
        <v>0</v>
      </c>
      <c r="U55" s="5" t="s">
        <v>4</v>
      </c>
      <c r="V55" s="5">
        <f t="shared" si="66"/>
        <v>0</v>
      </c>
      <c r="W55" s="4" t="str">
        <f t="shared" si="67"/>
        <v>松本</v>
      </c>
      <c r="X55" s="9" t="str">
        <f t="shared" si="68"/>
        <v>未</v>
      </c>
      <c r="Y55" s="9">
        <f t="shared" si="69"/>
        <v>53</v>
      </c>
      <c r="Z55" s="10">
        <f t="shared" si="70"/>
        <v>6</v>
      </c>
      <c r="AA55" s="11">
        <f t="shared" si="71"/>
        <v>41</v>
      </c>
      <c r="AB55" s="2">
        <f t="shared" si="72"/>
        <v>530640.94999999995</v>
      </c>
      <c r="AC55" s="2">
        <f t="shared" si="73"/>
        <v>6</v>
      </c>
      <c r="AD55" s="2" t="str">
        <f t="shared" si="74"/>
        <v>北九州</v>
      </c>
      <c r="AE55" s="2">
        <v>6</v>
      </c>
      <c r="AF55" s="12">
        <f t="shared" si="75"/>
        <v>6</v>
      </c>
      <c r="AG55" s="4" t="str">
        <f t="shared" si="76"/>
        <v>北九州</v>
      </c>
      <c r="AH55" s="4">
        <f t="shared" si="77"/>
        <v>53</v>
      </c>
      <c r="AI55" s="7">
        <f t="shared" si="78"/>
        <v>6</v>
      </c>
      <c r="AJ55" s="4">
        <f t="shared" si="79"/>
        <v>41</v>
      </c>
      <c r="AK55" s="2">
        <f t="shared" si="80"/>
        <v>530641</v>
      </c>
    </row>
    <row r="56" spans="1:37">
      <c r="A56" s="2" t="str">
        <f t="shared" si="51"/>
        <v>奈良</v>
      </c>
      <c r="B56" s="4" t="s">
        <v>57</v>
      </c>
      <c r="C56" s="5"/>
      <c r="D56" s="5" t="s">
        <v>4</v>
      </c>
      <c r="E56" s="5"/>
      <c r="F56" s="4" t="s">
        <v>55</v>
      </c>
      <c r="G56" s="2" t="str">
        <f t="shared" si="52"/>
        <v>未</v>
      </c>
      <c r="H56" s="4">
        <f t="shared" si="53"/>
        <v>7</v>
      </c>
      <c r="I56" s="4" t="str">
        <f t="shared" si="54"/>
        <v>金沢</v>
      </c>
      <c r="J56" s="4">
        <f t="shared" si="55"/>
        <v>35</v>
      </c>
      <c r="K56" s="4">
        <f t="shared" si="56"/>
        <v>16</v>
      </c>
      <c r="L56" s="4">
        <f t="shared" si="57"/>
        <v>5</v>
      </c>
      <c r="M56" s="4">
        <f t="shared" si="58"/>
        <v>14</v>
      </c>
      <c r="N56" s="4">
        <f t="shared" si="59"/>
        <v>46</v>
      </c>
      <c r="O56" s="4">
        <f t="shared" si="60"/>
        <v>41</v>
      </c>
      <c r="P56" s="7">
        <f t="shared" si="61"/>
        <v>5</v>
      </c>
      <c r="Q56" s="4">
        <f t="shared" si="62"/>
        <v>53</v>
      </c>
      <c r="R56" s="2">
        <f t="shared" si="63"/>
        <v>530546</v>
      </c>
      <c r="S56" s="8" t="str">
        <f t="shared" si="64"/>
        <v/>
      </c>
      <c r="T56" s="5">
        <f t="shared" si="65"/>
        <v>0</v>
      </c>
      <c r="U56" s="5" t="s">
        <v>4</v>
      </c>
      <c r="V56" s="5">
        <f t="shared" si="66"/>
        <v>0</v>
      </c>
      <c r="W56" s="4" t="str">
        <f t="shared" si="67"/>
        <v>鹿児島</v>
      </c>
      <c r="X56" s="9" t="str">
        <f t="shared" si="68"/>
        <v>未</v>
      </c>
      <c r="Y56" s="9">
        <f t="shared" si="69"/>
        <v>53</v>
      </c>
      <c r="Z56" s="10">
        <f t="shared" si="70"/>
        <v>5</v>
      </c>
      <c r="AA56" s="11">
        <f t="shared" si="71"/>
        <v>46</v>
      </c>
      <c r="AB56" s="2">
        <f t="shared" si="72"/>
        <v>530545.93999999994</v>
      </c>
      <c r="AC56" s="2">
        <f t="shared" si="73"/>
        <v>7</v>
      </c>
      <c r="AD56" s="2" t="str">
        <f t="shared" si="74"/>
        <v>金沢</v>
      </c>
      <c r="AE56" s="2">
        <v>7</v>
      </c>
      <c r="AF56" s="12">
        <f t="shared" si="75"/>
        <v>7</v>
      </c>
      <c r="AG56" s="4" t="str">
        <f t="shared" si="76"/>
        <v>金沢</v>
      </c>
      <c r="AH56" s="4">
        <f t="shared" si="77"/>
        <v>53</v>
      </c>
      <c r="AI56" s="7">
        <f t="shared" si="78"/>
        <v>5</v>
      </c>
      <c r="AJ56" s="4">
        <f t="shared" si="79"/>
        <v>46</v>
      </c>
      <c r="AK56" s="2">
        <f t="shared" si="80"/>
        <v>530546</v>
      </c>
    </row>
    <row r="57" spans="1:37">
      <c r="A57" s="2" t="str">
        <f t="shared" si="51"/>
        <v>沼津</v>
      </c>
      <c r="B57" s="4" t="s">
        <v>61</v>
      </c>
      <c r="C57" s="5"/>
      <c r="D57" s="5" t="s">
        <v>4</v>
      </c>
      <c r="E57" s="5"/>
      <c r="F57" s="4" t="s">
        <v>62</v>
      </c>
      <c r="G57" s="2" t="str">
        <f t="shared" si="52"/>
        <v>未</v>
      </c>
      <c r="H57" s="4">
        <f t="shared" si="53"/>
        <v>7</v>
      </c>
      <c r="I57" s="4" t="str">
        <f t="shared" si="54"/>
        <v>奈良</v>
      </c>
      <c r="J57" s="4">
        <f t="shared" si="55"/>
        <v>35</v>
      </c>
      <c r="K57" s="4">
        <f t="shared" si="56"/>
        <v>14</v>
      </c>
      <c r="L57" s="4">
        <f t="shared" si="57"/>
        <v>11</v>
      </c>
      <c r="M57" s="4">
        <f t="shared" si="58"/>
        <v>10</v>
      </c>
      <c r="N57" s="4">
        <f t="shared" si="59"/>
        <v>46</v>
      </c>
      <c r="O57" s="4">
        <f t="shared" si="60"/>
        <v>41</v>
      </c>
      <c r="P57" s="7">
        <f t="shared" si="61"/>
        <v>5</v>
      </c>
      <c r="Q57" s="4">
        <f t="shared" si="62"/>
        <v>53</v>
      </c>
      <c r="R57" s="2">
        <f t="shared" si="63"/>
        <v>530546</v>
      </c>
      <c r="S57" s="8" t="str">
        <f t="shared" si="64"/>
        <v/>
      </c>
      <c r="T57" s="5">
        <f t="shared" si="65"/>
        <v>0</v>
      </c>
      <c r="U57" s="5" t="s">
        <v>4</v>
      </c>
      <c r="V57" s="5">
        <f t="shared" si="66"/>
        <v>0</v>
      </c>
      <c r="W57" s="4" t="str">
        <f t="shared" si="67"/>
        <v>鳥取</v>
      </c>
      <c r="X57" s="9" t="str">
        <f t="shared" si="68"/>
        <v>未</v>
      </c>
      <c r="Y57" s="9">
        <f t="shared" si="69"/>
        <v>53</v>
      </c>
      <c r="Z57" s="10">
        <f t="shared" si="70"/>
        <v>5</v>
      </c>
      <c r="AA57" s="11">
        <f t="shared" si="71"/>
        <v>46</v>
      </c>
      <c r="AB57" s="2">
        <f t="shared" si="72"/>
        <v>530545.93000000005</v>
      </c>
      <c r="AC57" s="2">
        <f t="shared" si="73"/>
        <v>8</v>
      </c>
      <c r="AD57" s="2" t="str">
        <f t="shared" si="74"/>
        <v>奈良</v>
      </c>
      <c r="AE57" s="2">
        <v>8</v>
      </c>
      <c r="AF57" s="12">
        <f t="shared" si="75"/>
        <v>7</v>
      </c>
      <c r="AG57" s="4" t="str">
        <f t="shared" si="76"/>
        <v>奈良</v>
      </c>
      <c r="AH57" s="4">
        <f t="shared" si="77"/>
        <v>53</v>
      </c>
      <c r="AI57" s="7">
        <f t="shared" si="78"/>
        <v>5</v>
      </c>
      <c r="AJ57" s="4">
        <f t="shared" si="79"/>
        <v>46</v>
      </c>
      <c r="AK57" s="2">
        <f t="shared" si="80"/>
        <v>530546</v>
      </c>
    </row>
    <row r="58" spans="1:37">
      <c r="A58" s="2" t="str">
        <f t="shared" si="51"/>
        <v>群馬</v>
      </c>
      <c r="B58" s="4" t="s">
        <v>49</v>
      </c>
      <c r="C58" s="5"/>
      <c r="D58" s="5" t="s">
        <v>4</v>
      </c>
      <c r="E58" s="5"/>
      <c r="F58" s="4" t="s">
        <v>59</v>
      </c>
      <c r="G58" s="2" t="str">
        <f t="shared" si="52"/>
        <v>未</v>
      </c>
      <c r="H58" s="4">
        <f t="shared" si="53"/>
        <v>9</v>
      </c>
      <c r="I58" s="4" t="str">
        <f t="shared" si="54"/>
        <v>栃木SC</v>
      </c>
      <c r="J58" s="4">
        <f t="shared" si="55"/>
        <v>35</v>
      </c>
      <c r="K58" s="4">
        <f t="shared" si="56"/>
        <v>15</v>
      </c>
      <c r="L58" s="4">
        <f t="shared" si="57"/>
        <v>7</v>
      </c>
      <c r="M58" s="4">
        <f t="shared" si="58"/>
        <v>13</v>
      </c>
      <c r="N58" s="4">
        <f t="shared" si="59"/>
        <v>36</v>
      </c>
      <c r="O58" s="4">
        <f t="shared" si="60"/>
        <v>33</v>
      </c>
      <c r="P58" s="7">
        <f t="shared" si="61"/>
        <v>3</v>
      </c>
      <c r="Q58" s="4">
        <f t="shared" si="62"/>
        <v>52</v>
      </c>
      <c r="R58" s="2">
        <f t="shared" si="63"/>
        <v>520336</v>
      </c>
      <c r="S58" s="8" t="str">
        <f t="shared" si="64"/>
        <v/>
      </c>
      <c r="T58" s="5">
        <f t="shared" si="65"/>
        <v>0</v>
      </c>
      <c r="U58" s="5" t="s">
        <v>4</v>
      </c>
      <c r="V58" s="5">
        <f t="shared" si="66"/>
        <v>0</v>
      </c>
      <c r="W58" s="4" t="str">
        <f t="shared" si="67"/>
        <v>長野</v>
      </c>
      <c r="X58" s="9" t="str">
        <f t="shared" si="68"/>
        <v>未</v>
      </c>
      <c r="Y58" s="9">
        <f t="shared" si="69"/>
        <v>52</v>
      </c>
      <c r="Z58" s="10">
        <f t="shared" si="70"/>
        <v>3</v>
      </c>
      <c r="AA58" s="11">
        <f t="shared" si="71"/>
        <v>36</v>
      </c>
      <c r="AB58" s="2">
        <f t="shared" si="72"/>
        <v>520335.92</v>
      </c>
      <c r="AC58" s="2">
        <f t="shared" si="73"/>
        <v>9</v>
      </c>
      <c r="AD58" s="2" t="str">
        <f t="shared" si="74"/>
        <v>栃木SC</v>
      </c>
      <c r="AE58" s="2">
        <v>9</v>
      </c>
      <c r="AF58" s="12">
        <f t="shared" si="75"/>
        <v>9</v>
      </c>
      <c r="AG58" s="4" t="str">
        <f t="shared" si="76"/>
        <v>栃木SC</v>
      </c>
      <c r="AH58" s="4">
        <f t="shared" si="77"/>
        <v>52</v>
      </c>
      <c r="AI58" s="7">
        <f t="shared" si="78"/>
        <v>3</v>
      </c>
      <c r="AJ58" s="4">
        <f t="shared" si="79"/>
        <v>36</v>
      </c>
      <c r="AK58" s="2">
        <f t="shared" si="80"/>
        <v>520336</v>
      </c>
    </row>
    <row r="59" spans="1:37">
      <c r="A59" s="2" t="str">
        <f t="shared" si="51"/>
        <v>八戸</v>
      </c>
      <c r="B59" s="4" t="s">
        <v>20</v>
      </c>
      <c r="C59" s="5"/>
      <c r="D59" s="5" t="s">
        <v>4</v>
      </c>
      <c r="E59" s="5"/>
      <c r="F59" s="4" t="s">
        <v>50</v>
      </c>
      <c r="G59" s="2" t="str">
        <f t="shared" si="52"/>
        <v>未</v>
      </c>
      <c r="H59" s="4">
        <f t="shared" si="53"/>
        <v>10</v>
      </c>
      <c r="I59" s="4" t="str">
        <f t="shared" si="54"/>
        <v>相模原</v>
      </c>
      <c r="J59" s="4">
        <f t="shared" si="55"/>
        <v>35</v>
      </c>
      <c r="K59" s="4">
        <f t="shared" si="56"/>
        <v>12</v>
      </c>
      <c r="L59" s="4">
        <f t="shared" si="57"/>
        <v>11</v>
      </c>
      <c r="M59" s="4">
        <f t="shared" si="58"/>
        <v>12</v>
      </c>
      <c r="N59" s="4">
        <f t="shared" si="59"/>
        <v>33</v>
      </c>
      <c r="O59" s="4">
        <f t="shared" si="60"/>
        <v>42</v>
      </c>
      <c r="P59" s="7">
        <f t="shared" si="61"/>
        <v>-9</v>
      </c>
      <c r="Q59" s="4">
        <f t="shared" si="62"/>
        <v>47</v>
      </c>
      <c r="R59" s="2">
        <f t="shared" si="63"/>
        <v>469133</v>
      </c>
      <c r="S59" s="8" t="str">
        <f t="shared" si="64"/>
        <v/>
      </c>
      <c r="T59" s="5">
        <f t="shared" si="65"/>
        <v>0</v>
      </c>
      <c r="U59" s="5" t="s">
        <v>4</v>
      </c>
      <c r="V59" s="5">
        <f t="shared" si="66"/>
        <v>0</v>
      </c>
      <c r="W59" s="4" t="str">
        <f t="shared" si="67"/>
        <v>栃木Ｃ</v>
      </c>
      <c r="X59" s="9" t="str">
        <f t="shared" si="68"/>
        <v>未</v>
      </c>
      <c r="Y59" s="9">
        <f t="shared" si="69"/>
        <v>47</v>
      </c>
      <c r="Z59" s="10">
        <f t="shared" si="70"/>
        <v>-9</v>
      </c>
      <c r="AA59" s="11">
        <f t="shared" si="71"/>
        <v>33</v>
      </c>
      <c r="AB59" s="2">
        <f t="shared" si="72"/>
        <v>469132.91</v>
      </c>
      <c r="AC59" s="2">
        <f t="shared" si="73"/>
        <v>10</v>
      </c>
      <c r="AD59" s="2" t="str">
        <f t="shared" si="74"/>
        <v>相模原</v>
      </c>
      <c r="AE59" s="2">
        <v>10</v>
      </c>
      <c r="AF59" s="12">
        <f t="shared" si="75"/>
        <v>10</v>
      </c>
      <c r="AG59" s="4" t="str">
        <f t="shared" si="76"/>
        <v>相模原</v>
      </c>
      <c r="AH59" s="4">
        <f t="shared" si="77"/>
        <v>47</v>
      </c>
      <c r="AI59" s="7">
        <f t="shared" si="78"/>
        <v>-9</v>
      </c>
      <c r="AJ59" s="4">
        <f t="shared" si="79"/>
        <v>33</v>
      </c>
      <c r="AK59" s="2">
        <f t="shared" si="80"/>
        <v>469133</v>
      </c>
    </row>
    <row r="60" spans="1:37">
      <c r="H60" s="4">
        <f t="shared" si="53"/>
        <v>11</v>
      </c>
      <c r="I60" s="4" t="str">
        <f t="shared" si="54"/>
        <v>福島</v>
      </c>
      <c r="J60" s="4">
        <f t="shared" si="55"/>
        <v>35</v>
      </c>
      <c r="K60" s="4">
        <f t="shared" si="56"/>
        <v>13</v>
      </c>
      <c r="L60" s="4">
        <f t="shared" si="57"/>
        <v>8</v>
      </c>
      <c r="M60" s="4">
        <f t="shared" si="58"/>
        <v>14</v>
      </c>
      <c r="N60" s="4">
        <f t="shared" si="59"/>
        <v>53</v>
      </c>
      <c r="O60" s="4">
        <f t="shared" si="60"/>
        <v>64</v>
      </c>
      <c r="P60" s="7">
        <f t="shared" si="61"/>
        <v>-11</v>
      </c>
      <c r="Q60" s="4">
        <f t="shared" si="62"/>
        <v>47</v>
      </c>
      <c r="R60" s="2">
        <f t="shared" si="63"/>
        <v>468953</v>
      </c>
      <c r="S60" s="8" t="str">
        <f t="shared" si="64"/>
        <v/>
      </c>
      <c r="T60" s="5">
        <f t="shared" si="65"/>
        <v>0</v>
      </c>
      <c r="U60" s="5" t="s">
        <v>4</v>
      </c>
      <c r="V60" s="5">
        <f t="shared" si="66"/>
        <v>0</v>
      </c>
      <c r="W60" s="4" t="str">
        <f t="shared" si="67"/>
        <v>宮崎</v>
      </c>
      <c r="X60" s="9" t="str">
        <f t="shared" si="68"/>
        <v>未</v>
      </c>
      <c r="Y60" s="9">
        <f t="shared" si="69"/>
        <v>47</v>
      </c>
      <c r="Z60" s="10">
        <f t="shared" si="70"/>
        <v>-11</v>
      </c>
      <c r="AA60" s="11">
        <f t="shared" si="71"/>
        <v>53</v>
      </c>
      <c r="AB60" s="2">
        <f t="shared" si="72"/>
        <v>468952.9</v>
      </c>
      <c r="AC60" s="2">
        <f t="shared" si="73"/>
        <v>11</v>
      </c>
      <c r="AD60" s="2" t="str">
        <f t="shared" si="74"/>
        <v>福島</v>
      </c>
      <c r="AE60" s="2">
        <v>11</v>
      </c>
      <c r="AF60" s="12">
        <f t="shared" si="75"/>
        <v>11</v>
      </c>
      <c r="AG60" s="4" t="str">
        <f t="shared" si="76"/>
        <v>福島</v>
      </c>
      <c r="AH60" s="4">
        <f t="shared" si="77"/>
        <v>47</v>
      </c>
      <c r="AI60" s="7">
        <f t="shared" si="78"/>
        <v>-11</v>
      </c>
      <c r="AJ60" s="4">
        <f t="shared" si="79"/>
        <v>53</v>
      </c>
      <c r="AK60" s="2">
        <f t="shared" si="80"/>
        <v>468953</v>
      </c>
    </row>
    <row r="61" spans="1:37">
      <c r="H61" s="4">
        <f t="shared" si="53"/>
        <v>12</v>
      </c>
      <c r="I61" s="4" t="str">
        <f t="shared" si="54"/>
        <v>鳥取</v>
      </c>
      <c r="J61" s="4">
        <f t="shared" si="55"/>
        <v>35</v>
      </c>
      <c r="K61" s="4">
        <f t="shared" si="56"/>
        <v>13</v>
      </c>
      <c r="L61" s="4">
        <f t="shared" si="57"/>
        <v>6</v>
      </c>
      <c r="M61" s="4">
        <f t="shared" si="58"/>
        <v>16</v>
      </c>
      <c r="N61" s="4">
        <f t="shared" si="59"/>
        <v>38</v>
      </c>
      <c r="O61" s="4">
        <f t="shared" si="60"/>
        <v>44</v>
      </c>
      <c r="P61" s="7">
        <f t="shared" si="61"/>
        <v>-6</v>
      </c>
      <c r="Q61" s="4">
        <f t="shared" si="62"/>
        <v>45</v>
      </c>
      <c r="R61" s="2">
        <f t="shared" si="63"/>
        <v>449438</v>
      </c>
      <c r="S61" s="8" t="str">
        <f t="shared" si="64"/>
        <v/>
      </c>
      <c r="T61" s="5">
        <f t="shared" si="65"/>
        <v>0</v>
      </c>
      <c r="U61" s="5" t="s">
        <v>4</v>
      </c>
      <c r="V61" s="5">
        <f t="shared" si="66"/>
        <v>0</v>
      </c>
      <c r="W61" s="4" t="str">
        <f t="shared" si="67"/>
        <v>奈良</v>
      </c>
      <c r="X61" s="9" t="str">
        <f t="shared" si="68"/>
        <v>未</v>
      </c>
      <c r="Y61" s="9">
        <f t="shared" si="69"/>
        <v>45</v>
      </c>
      <c r="Z61" s="10">
        <f t="shared" si="70"/>
        <v>-6</v>
      </c>
      <c r="AA61" s="11">
        <f t="shared" si="71"/>
        <v>38</v>
      </c>
      <c r="AB61" s="2">
        <f t="shared" si="72"/>
        <v>449437.89</v>
      </c>
      <c r="AC61" s="2">
        <f t="shared" si="73"/>
        <v>12</v>
      </c>
      <c r="AD61" s="2" t="str">
        <f t="shared" si="74"/>
        <v>鳥取</v>
      </c>
      <c r="AE61" s="2">
        <v>12</v>
      </c>
      <c r="AF61" s="12">
        <f t="shared" si="75"/>
        <v>12</v>
      </c>
      <c r="AG61" s="4" t="str">
        <f t="shared" si="76"/>
        <v>鳥取</v>
      </c>
      <c r="AH61" s="4">
        <f t="shared" si="77"/>
        <v>45</v>
      </c>
      <c r="AI61" s="7">
        <f t="shared" si="78"/>
        <v>-6</v>
      </c>
      <c r="AJ61" s="4">
        <f t="shared" si="79"/>
        <v>38</v>
      </c>
      <c r="AK61" s="2">
        <f t="shared" si="80"/>
        <v>449438</v>
      </c>
    </row>
    <row r="62" spans="1:37">
      <c r="H62" s="4">
        <f t="shared" si="53"/>
        <v>13</v>
      </c>
      <c r="I62" s="4" t="str">
        <f t="shared" si="54"/>
        <v>岐阜</v>
      </c>
      <c r="J62" s="4">
        <f t="shared" si="55"/>
        <v>35</v>
      </c>
      <c r="K62" s="4">
        <f t="shared" si="56"/>
        <v>12</v>
      </c>
      <c r="L62" s="4">
        <f t="shared" si="57"/>
        <v>8</v>
      </c>
      <c r="M62" s="4">
        <f t="shared" si="58"/>
        <v>15</v>
      </c>
      <c r="N62" s="4">
        <f t="shared" si="59"/>
        <v>47</v>
      </c>
      <c r="O62" s="4">
        <f t="shared" si="60"/>
        <v>55</v>
      </c>
      <c r="P62" s="7">
        <f t="shared" si="61"/>
        <v>-8</v>
      </c>
      <c r="Q62" s="4">
        <f t="shared" si="62"/>
        <v>44</v>
      </c>
      <c r="R62" s="2">
        <f t="shared" si="63"/>
        <v>439247</v>
      </c>
      <c r="S62" s="8" t="str">
        <f t="shared" si="64"/>
        <v/>
      </c>
      <c r="T62" s="5">
        <f t="shared" si="65"/>
        <v>0</v>
      </c>
      <c r="U62" s="5" t="s">
        <v>4</v>
      </c>
      <c r="V62" s="5">
        <f t="shared" si="66"/>
        <v>0</v>
      </c>
      <c r="W62" s="4" t="str">
        <f t="shared" si="67"/>
        <v>FC大阪</v>
      </c>
      <c r="X62" s="9" t="str">
        <f t="shared" si="68"/>
        <v>未</v>
      </c>
      <c r="Y62" s="9">
        <f t="shared" si="69"/>
        <v>44</v>
      </c>
      <c r="Z62" s="10">
        <f t="shared" si="70"/>
        <v>-8</v>
      </c>
      <c r="AA62" s="11">
        <f t="shared" si="71"/>
        <v>47</v>
      </c>
      <c r="AB62" s="2">
        <f t="shared" si="72"/>
        <v>439246.88</v>
      </c>
      <c r="AC62" s="2">
        <f t="shared" si="73"/>
        <v>13</v>
      </c>
      <c r="AD62" s="2" t="str">
        <f t="shared" si="74"/>
        <v>岐阜</v>
      </c>
      <c r="AE62" s="2">
        <v>13</v>
      </c>
      <c r="AF62" s="12">
        <f t="shared" si="75"/>
        <v>13</v>
      </c>
      <c r="AG62" s="4" t="str">
        <f t="shared" si="76"/>
        <v>岐阜</v>
      </c>
      <c r="AH62" s="4">
        <f t="shared" si="77"/>
        <v>44</v>
      </c>
      <c r="AI62" s="7">
        <f t="shared" si="78"/>
        <v>-8</v>
      </c>
      <c r="AJ62" s="4">
        <f t="shared" si="79"/>
        <v>47</v>
      </c>
      <c r="AK62" s="2">
        <f t="shared" si="80"/>
        <v>439247</v>
      </c>
    </row>
    <row r="63" spans="1:37">
      <c r="H63" s="4">
        <f t="shared" si="53"/>
        <v>14</v>
      </c>
      <c r="I63" s="4" t="str">
        <f t="shared" si="54"/>
        <v>松本</v>
      </c>
      <c r="J63" s="4">
        <f t="shared" si="55"/>
        <v>35</v>
      </c>
      <c r="K63" s="4">
        <f t="shared" si="56"/>
        <v>10</v>
      </c>
      <c r="L63" s="4">
        <f t="shared" si="57"/>
        <v>9</v>
      </c>
      <c r="M63" s="4">
        <f t="shared" si="58"/>
        <v>16</v>
      </c>
      <c r="N63" s="4">
        <f t="shared" si="59"/>
        <v>36</v>
      </c>
      <c r="O63" s="4">
        <f t="shared" si="60"/>
        <v>42</v>
      </c>
      <c r="P63" s="7">
        <f t="shared" si="61"/>
        <v>-6</v>
      </c>
      <c r="Q63" s="4">
        <f t="shared" si="62"/>
        <v>39</v>
      </c>
      <c r="R63" s="2">
        <f t="shared" si="63"/>
        <v>389436</v>
      </c>
      <c r="S63" s="8" t="str">
        <f t="shared" si="64"/>
        <v/>
      </c>
      <c r="T63" s="5">
        <f t="shared" si="65"/>
        <v>0</v>
      </c>
      <c r="U63" s="5" t="s">
        <v>4</v>
      </c>
      <c r="V63" s="5">
        <f t="shared" si="66"/>
        <v>0</v>
      </c>
      <c r="W63" s="4" t="str">
        <f t="shared" si="67"/>
        <v>北九州</v>
      </c>
      <c r="X63" s="9" t="str">
        <f t="shared" si="68"/>
        <v>未</v>
      </c>
      <c r="Y63" s="9">
        <f t="shared" si="69"/>
        <v>39</v>
      </c>
      <c r="Z63" s="10">
        <f t="shared" si="70"/>
        <v>-6</v>
      </c>
      <c r="AA63" s="11">
        <f t="shared" si="71"/>
        <v>36</v>
      </c>
      <c r="AB63" s="2">
        <f t="shared" si="72"/>
        <v>389435.87</v>
      </c>
      <c r="AC63" s="2">
        <f t="shared" si="73"/>
        <v>14</v>
      </c>
      <c r="AD63" s="2" t="str">
        <f t="shared" si="74"/>
        <v>松本</v>
      </c>
      <c r="AE63" s="2">
        <v>14</v>
      </c>
      <c r="AF63" s="12">
        <f t="shared" si="75"/>
        <v>14</v>
      </c>
      <c r="AG63" s="4" t="str">
        <f t="shared" si="76"/>
        <v>松本</v>
      </c>
      <c r="AH63" s="4">
        <f t="shared" si="77"/>
        <v>39</v>
      </c>
      <c r="AI63" s="7">
        <f t="shared" si="78"/>
        <v>-6</v>
      </c>
      <c r="AJ63" s="4">
        <f t="shared" si="79"/>
        <v>36</v>
      </c>
      <c r="AK63" s="2">
        <f t="shared" si="80"/>
        <v>389436</v>
      </c>
    </row>
    <row r="64" spans="1:37">
      <c r="H64" s="4">
        <f t="shared" si="53"/>
        <v>15</v>
      </c>
      <c r="I64" s="4" t="str">
        <f t="shared" si="54"/>
        <v>琉球</v>
      </c>
      <c r="J64" s="4">
        <f t="shared" si="55"/>
        <v>35</v>
      </c>
      <c r="K64" s="4">
        <f t="shared" si="56"/>
        <v>10</v>
      </c>
      <c r="L64" s="4">
        <f t="shared" si="57"/>
        <v>8</v>
      </c>
      <c r="M64" s="4">
        <f t="shared" si="58"/>
        <v>17</v>
      </c>
      <c r="N64" s="4">
        <f t="shared" si="59"/>
        <v>38</v>
      </c>
      <c r="O64" s="4">
        <f t="shared" si="60"/>
        <v>51</v>
      </c>
      <c r="P64" s="7">
        <f t="shared" si="61"/>
        <v>-13</v>
      </c>
      <c r="Q64" s="4">
        <f t="shared" si="62"/>
        <v>38</v>
      </c>
      <c r="R64" s="2">
        <f t="shared" si="63"/>
        <v>378738</v>
      </c>
      <c r="S64" s="8" t="str">
        <f t="shared" si="64"/>
        <v/>
      </c>
      <c r="T64" s="5">
        <f t="shared" si="65"/>
        <v>0</v>
      </c>
      <c r="U64" s="5" t="s">
        <v>4</v>
      </c>
      <c r="V64" s="5">
        <f t="shared" si="66"/>
        <v>0</v>
      </c>
      <c r="W64" s="4" t="str">
        <f t="shared" si="67"/>
        <v>八戸</v>
      </c>
      <c r="X64" s="9" t="str">
        <f t="shared" si="68"/>
        <v>未</v>
      </c>
      <c r="Y64" s="9">
        <f t="shared" si="69"/>
        <v>38</v>
      </c>
      <c r="Z64" s="10">
        <f t="shared" si="70"/>
        <v>-13</v>
      </c>
      <c r="AA64" s="11">
        <f t="shared" si="71"/>
        <v>38</v>
      </c>
      <c r="AB64" s="2">
        <f t="shared" si="72"/>
        <v>378737.86</v>
      </c>
      <c r="AC64" s="2">
        <f t="shared" si="73"/>
        <v>15</v>
      </c>
      <c r="AD64" s="2" t="str">
        <f t="shared" si="74"/>
        <v>琉球</v>
      </c>
      <c r="AE64" s="2">
        <v>15</v>
      </c>
      <c r="AF64" s="12">
        <f t="shared" si="75"/>
        <v>15</v>
      </c>
      <c r="AG64" s="4" t="str">
        <f t="shared" si="76"/>
        <v>琉球</v>
      </c>
      <c r="AH64" s="4">
        <f t="shared" si="77"/>
        <v>38</v>
      </c>
      <c r="AI64" s="7">
        <f t="shared" si="78"/>
        <v>-13</v>
      </c>
      <c r="AJ64" s="4">
        <f t="shared" si="79"/>
        <v>38</v>
      </c>
      <c r="AK64" s="2">
        <f t="shared" si="80"/>
        <v>378738</v>
      </c>
    </row>
    <row r="65" spans="8:37">
      <c r="H65" s="4">
        <f t="shared" si="53"/>
        <v>16</v>
      </c>
      <c r="I65" s="4" t="str">
        <f t="shared" si="54"/>
        <v>群馬</v>
      </c>
      <c r="J65" s="4">
        <f t="shared" si="55"/>
        <v>35</v>
      </c>
      <c r="K65" s="4">
        <f t="shared" si="56"/>
        <v>9</v>
      </c>
      <c r="L65" s="4">
        <f t="shared" si="57"/>
        <v>10</v>
      </c>
      <c r="M65" s="4">
        <f t="shared" si="58"/>
        <v>16</v>
      </c>
      <c r="N65" s="4">
        <f t="shared" si="59"/>
        <v>47</v>
      </c>
      <c r="O65" s="4">
        <f t="shared" si="60"/>
        <v>56</v>
      </c>
      <c r="P65" s="7">
        <f t="shared" si="61"/>
        <v>-9</v>
      </c>
      <c r="Q65" s="4">
        <f t="shared" si="62"/>
        <v>37</v>
      </c>
      <c r="R65" s="2">
        <f t="shared" si="63"/>
        <v>369147</v>
      </c>
      <c r="S65" s="8" t="str">
        <f t="shared" si="64"/>
        <v/>
      </c>
      <c r="T65" s="5">
        <f t="shared" si="65"/>
        <v>0</v>
      </c>
      <c r="U65" s="5" t="s">
        <v>4</v>
      </c>
      <c r="V65" s="5">
        <f t="shared" si="66"/>
        <v>0</v>
      </c>
      <c r="W65" s="4" t="str">
        <f t="shared" si="67"/>
        <v>高知</v>
      </c>
      <c r="X65" s="9" t="str">
        <f t="shared" si="68"/>
        <v>未</v>
      </c>
      <c r="Y65" s="9">
        <f t="shared" si="69"/>
        <v>37</v>
      </c>
      <c r="Z65" s="10">
        <f t="shared" si="70"/>
        <v>-9</v>
      </c>
      <c r="AA65" s="11">
        <f t="shared" si="71"/>
        <v>47</v>
      </c>
      <c r="AB65" s="2">
        <f t="shared" si="72"/>
        <v>369146.85</v>
      </c>
      <c r="AC65" s="2">
        <f t="shared" si="73"/>
        <v>16</v>
      </c>
      <c r="AD65" s="2" t="str">
        <f t="shared" si="74"/>
        <v>群馬</v>
      </c>
      <c r="AE65" s="2">
        <v>16</v>
      </c>
      <c r="AF65" s="12">
        <f t="shared" si="75"/>
        <v>16</v>
      </c>
      <c r="AG65" s="4" t="str">
        <f t="shared" si="76"/>
        <v>群馬</v>
      </c>
      <c r="AH65" s="4">
        <f t="shared" si="77"/>
        <v>37</v>
      </c>
      <c r="AI65" s="7">
        <f t="shared" si="78"/>
        <v>-9</v>
      </c>
      <c r="AJ65" s="4">
        <f t="shared" si="79"/>
        <v>47</v>
      </c>
      <c r="AK65" s="2">
        <f t="shared" si="80"/>
        <v>369147</v>
      </c>
    </row>
    <row r="66" spans="8:37">
      <c r="H66" s="4">
        <f t="shared" si="53"/>
        <v>17</v>
      </c>
      <c r="I66" s="4" t="str">
        <f t="shared" si="54"/>
        <v>高知</v>
      </c>
      <c r="J66" s="4">
        <f t="shared" si="55"/>
        <v>35</v>
      </c>
      <c r="K66" s="4">
        <f t="shared" si="56"/>
        <v>10</v>
      </c>
      <c r="L66" s="4">
        <f t="shared" si="57"/>
        <v>7</v>
      </c>
      <c r="M66" s="4">
        <f t="shared" si="58"/>
        <v>18</v>
      </c>
      <c r="N66" s="4">
        <f t="shared" si="59"/>
        <v>40</v>
      </c>
      <c r="O66" s="4">
        <f t="shared" si="60"/>
        <v>58</v>
      </c>
      <c r="P66" s="7">
        <f t="shared" si="61"/>
        <v>-18</v>
      </c>
      <c r="Q66" s="4">
        <f t="shared" si="62"/>
        <v>37</v>
      </c>
      <c r="R66" s="2">
        <f t="shared" si="63"/>
        <v>368240</v>
      </c>
      <c r="S66" s="8" t="str">
        <f t="shared" si="64"/>
        <v/>
      </c>
      <c r="T66" s="5">
        <f t="shared" si="65"/>
        <v>0</v>
      </c>
      <c r="U66" s="5" t="s">
        <v>4</v>
      </c>
      <c r="V66" s="5">
        <f t="shared" si="66"/>
        <v>0</v>
      </c>
      <c r="W66" s="4" t="str">
        <f t="shared" si="67"/>
        <v>群馬</v>
      </c>
      <c r="X66" s="9" t="str">
        <f t="shared" si="68"/>
        <v>未</v>
      </c>
      <c r="Y66" s="9">
        <f t="shared" si="69"/>
        <v>37</v>
      </c>
      <c r="Z66" s="10">
        <f t="shared" si="70"/>
        <v>-18</v>
      </c>
      <c r="AA66" s="11">
        <f t="shared" si="71"/>
        <v>40</v>
      </c>
      <c r="AB66" s="2">
        <f t="shared" si="72"/>
        <v>368239.84</v>
      </c>
      <c r="AC66" s="2">
        <f t="shared" si="73"/>
        <v>17</v>
      </c>
      <c r="AD66" s="2" t="str">
        <f t="shared" si="74"/>
        <v>高知</v>
      </c>
      <c r="AE66" s="2">
        <v>17</v>
      </c>
      <c r="AF66" s="12">
        <f t="shared" si="75"/>
        <v>17</v>
      </c>
      <c r="AG66" s="4" t="str">
        <f t="shared" si="76"/>
        <v>高知</v>
      </c>
      <c r="AH66" s="4">
        <f t="shared" si="77"/>
        <v>37</v>
      </c>
      <c r="AI66" s="7">
        <f t="shared" si="78"/>
        <v>-18</v>
      </c>
      <c r="AJ66" s="4">
        <f t="shared" si="79"/>
        <v>40</v>
      </c>
      <c r="AK66" s="2">
        <f t="shared" si="80"/>
        <v>368240</v>
      </c>
    </row>
    <row r="67" spans="8:37">
      <c r="H67" s="4">
        <f t="shared" si="53"/>
        <v>18</v>
      </c>
      <c r="I67" s="4" t="str">
        <f t="shared" si="54"/>
        <v>長野</v>
      </c>
      <c r="J67" s="4">
        <f t="shared" si="55"/>
        <v>35</v>
      </c>
      <c r="K67" s="4">
        <f t="shared" si="56"/>
        <v>9</v>
      </c>
      <c r="L67" s="4">
        <f t="shared" si="57"/>
        <v>8</v>
      </c>
      <c r="M67" s="4">
        <f t="shared" si="58"/>
        <v>18</v>
      </c>
      <c r="N67" s="4">
        <f t="shared" si="59"/>
        <v>29</v>
      </c>
      <c r="O67" s="4">
        <f t="shared" si="60"/>
        <v>49</v>
      </c>
      <c r="P67" s="7">
        <f t="shared" si="61"/>
        <v>-20</v>
      </c>
      <c r="Q67" s="4">
        <f t="shared" si="62"/>
        <v>35</v>
      </c>
      <c r="R67" s="2">
        <f t="shared" si="63"/>
        <v>348029</v>
      </c>
      <c r="S67" s="8" t="str">
        <f t="shared" si="64"/>
        <v/>
      </c>
      <c r="T67" s="5">
        <f t="shared" si="65"/>
        <v>0</v>
      </c>
      <c r="U67" s="5" t="s">
        <v>4</v>
      </c>
      <c r="V67" s="5">
        <f t="shared" si="66"/>
        <v>0</v>
      </c>
      <c r="W67" s="4" t="str">
        <f t="shared" si="67"/>
        <v>栃木SC</v>
      </c>
      <c r="X67" s="9" t="str">
        <f t="shared" si="68"/>
        <v>未</v>
      </c>
      <c r="Y67" s="9">
        <f t="shared" si="69"/>
        <v>35</v>
      </c>
      <c r="Z67" s="10">
        <f t="shared" si="70"/>
        <v>-20</v>
      </c>
      <c r="AA67" s="11">
        <f t="shared" si="71"/>
        <v>29</v>
      </c>
      <c r="AB67" s="2">
        <f t="shared" si="72"/>
        <v>348028.83</v>
      </c>
      <c r="AC67" s="2">
        <f t="shared" si="73"/>
        <v>18</v>
      </c>
      <c r="AD67" s="2" t="str">
        <f t="shared" si="74"/>
        <v>長野</v>
      </c>
      <c r="AE67" s="2">
        <v>18</v>
      </c>
      <c r="AF67" s="12">
        <f t="shared" si="75"/>
        <v>18</v>
      </c>
      <c r="AG67" s="4" t="str">
        <f t="shared" si="76"/>
        <v>長野</v>
      </c>
      <c r="AH67" s="4">
        <f t="shared" si="77"/>
        <v>35</v>
      </c>
      <c r="AI67" s="7">
        <f t="shared" si="78"/>
        <v>-20</v>
      </c>
      <c r="AJ67" s="4">
        <f t="shared" si="79"/>
        <v>29</v>
      </c>
      <c r="AK67" s="2">
        <f t="shared" si="80"/>
        <v>348029</v>
      </c>
    </row>
    <row r="68" spans="8:37">
      <c r="H68" s="4">
        <f t="shared" si="53"/>
        <v>19</v>
      </c>
      <c r="I68" s="4" t="str">
        <f t="shared" si="54"/>
        <v>讃岐</v>
      </c>
      <c r="J68" s="4">
        <f t="shared" si="55"/>
        <v>35</v>
      </c>
      <c r="K68" s="4">
        <f t="shared" si="56"/>
        <v>8</v>
      </c>
      <c r="L68" s="4">
        <f t="shared" si="57"/>
        <v>7</v>
      </c>
      <c r="M68" s="4">
        <f t="shared" si="58"/>
        <v>20</v>
      </c>
      <c r="N68" s="4">
        <f t="shared" si="59"/>
        <v>39</v>
      </c>
      <c r="O68" s="4">
        <f t="shared" si="60"/>
        <v>57</v>
      </c>
      <c r="P68" s="7">
        <f t="shared" si="61"/>
        <v>-18</v>
      </c>
      <c r="Q68" s="4">
        <f t="shared" si="62"/>
        <v>31</v>
      </c>
      <c r="R68" s="2">
        <f t="shared" si="63"/>
        <v>308239</v>
      </c>
      <c r="S68" s="8" t="str">
        <f t="shared" si="64"/>
        <v/>
      </c>
      <c r="T68" s="5">
        <f t="shared" si="65"/>
        <v>0</v>
      </c>
      <c r="U68" s="5" t="s">
        <v>4</v>
      </c>
      <c r="V68" s="5">
        <f t="shared" si="66"/>
        <v>0</v>
      </c>
      <c r="W68" s="4" t="str">
        <f t="shared" si="67"/>
        <v>沼津</v>
      </c>
      <c r="X68" s="9" t="str">
        <f t="shared" si="68"/>
        <v>未</v>
      </c>
      <c r="Y68" s="9">
        <f t="shared" si="69"/>
        <v>31</v>
      </c>
      <c r="Z68" s="10">
        <f t="shared" si="70"/>
        <v>-18</v>
      </c>
      <c r="AA68" s="11">
        <f t="shared" si="71"/>
        <v>39</v>
      </c>
      <c r="AB68" s="2">
        <f t="shared" si="72"/>
        <v>308238.82</v>
      </c>
      <c r="AC68" s="2">
        <f t="shared" si="73"/>
        <v>19</v>
      </c>
      <c r="AD68" s="2" t="str">
        <f t="shared" si="74"/>
        <v>讃岐</v>
      </c>
      <c r="AE68" s="2">
        <v>19</v>
      </c>
      <c r="AF68" s="12">
        <f t="shared" si="75"/>
        <v>19</v>
      </c>
      <c r="AG68" s="4" t="str">
        <f t="shared" si="76"/>
        <v>讃岐</v>
      </c>
      <c r="AH68" s="4">
        <f t="shared" si="77"/>
        <v>31</v>
      </c>
      <c r="AI68" s="7">
        <f t="shared" si="78"/>
        <v>-18</v>
      </c>
      <c r="AJ68" s="4">
        <f t="shared" si="79"/>
        <v>39</v>
      </c>
      <c r="AK68" s="2">
        <f t="shared" si="80"/>
        <v>308239</v>
      </c>
    </row>
    <row r="69" spans="8:37">
      <c r="H69" s="4">
        <f t="shared" si="53"/>
        <v>20</v>
      </c>
      <c r="I69" s="4" t="str">
        <f t="shared" si="54"/>
        <v>沼津</v>
      </c>
      <c r="J69" s="4">
        <f t="shared" si="55"/>
        <v>35</v>
      </c>
      <c r="K69" s="4">
        <f t="shared" si="56"/>
        <v>6</v>
      </c>
      <c r="L69" s="4">
        <f t="shared" si="57"/>
        <v>10</v>
      </c>
      <c r="M69" s="4">
        <f t="shared" si="58"/>
        <v>19</v>
      </c>
      <c r="N69" s="4">
        <f t="shared" si="59"/>
        <v>38</v>
      </c>
      <c r="O69" s="4">
        <f t="shared" si="60"/>
        <v>51</v>
      </c>
      <c r="P69" s="7">
        <f t="shared" si="61"/>
        <v>-13</v>
      </c>
      <c r="Q69" s="4">
        <f t="shared" si="62"/>
        <v>28</v>
      </c>
      <c r="R69" s="2">
        <f t="shared" si="63"/>
        <v>278738</v>
      </c>
      <c r="S69" s="8" t="str">
        <f t="shared" si="64"/>
        <v/>
      </c>
      <c r="T69" s="5">
        <f t="shared" si="65"/>
        <v>0</v>
      </c>
      <c r="U69" s="5" t="s">
        <v>4</v>
      </c>
      <c r="V69" s="5">
        <f t="shared" si="66"/>
        <v>0</v>
      </c>
      <c r="W69" s="4" t="str">
        <f t="shared" si="67"/>
        <v>讃岐</v>
      </c>
      <c r="X69" s="9" t="str">
        <f t="shared" si="68"/>
        <v>未</v>
      </c>
      <c r="Y69" s="9">
        <f t="shared" si="69"/>
        <v>28</v>
      </c>
      <c r="Z69" s="10">
        <f t="shared" si="70"/>
        <v>-13</v>
      </c>
      <c r="AA69" s="11">
        <f t="shared" si="71"/>
        <v>38</v>
      </c>
      <c r="AB69" s="2">
        <f t="shared" si="72"/>
        <v>278737.81</v>
      </c>
      <c r="AC69" s="2">
        <f t="shared" si="73"/>
        <v>20</v>
      </c>
      <c r="AD69" s="2" t="str">
        <f t="shared" si="74"/>
        <v>沼津</v>
      </c>
      <c r="AE69" s="2">
        <v>20</v>
      </c>
      <c r="AF69" s="12">
        <f t="shared" si="75"/>
        <v>20</v>
      </c>
      <c r="AG69" s="4" t="str">
        <f t="shared" si="76"/>
        <v>沼津</v>
      </c>
      <c r="AH69" s="4">
        <f t="shared" si="77"/>
        <v>28</v>
      </c>
      <c r="AI69" s="7">
        <f t="shared" si="78"/>
        <v>-13</v>
      </c>
      <c r="AJ69" s="4">
        <f t="shared" si="79"/>
        <v>38</v>
      </c>
      <c r="AK69" s="2">
        <f t="shared" si="80"/>
        <v>278738</v>
      </c>
    </row>
  </sheetData>
  <mergeCells count="3">
    <mergeCell ref="B3:F3"/>
    <mergeCell ref="B26:F26"/>
    <mergeCell ref="B49:F49"/>
  </mergeCells>
  <phoneticPr fontId="1" type="Hiragana"/>
  <conditionalFormatting sqref="H50:Q69">
    <cfRule type="expression" dxfId="45" priority="5">
      <formula>$H50&lt;=6</formula>
    </cfRule>
    <cfRule type="expression" dxfId="44" priority="4">
      <formula>$H50&lt;=2</formula>
    </cfRule>
    <cfRule type="expression" dxfId="43" priority="6">
      <formula>$H50&gt;=20</formula>
    </cfRule>
  </conditionalFormatting>
  <conditionalFormatting sqref="AF50:AJ69">
    <cfRule type="expression" dxfId="42" priority="2">
      <formula>$AF50&lt;=6</formula>
    </cfRule>
    <cfRule type="expression" dxfId="41" priority="1">
      <formula>$AF50&lt;=2</formula>
    </cfRule>
    <cfRule type="expression" dxfId="40" priority="3">
      <formula>$AF50&gt;=20</formula>
    </cfRule>
  </conditionalFormatting>
  <conditionalFormatting sqref="H4:Q23">
    <cfRule type="expression" dxfId="39" priority="16">
      <formula>$H4&lt;=2</formula>
    </cfRule>
    <cfRule type="expression" dxfId="38" priority="17">
      <formula>$H4&lt;=6</formula>
    </cfRule>
    <cfRule type="expression" dxfId="37" priority="18">
      <formula>$H4&gt;=20</formula>
    </cfRule>
  </conditionalFormatting>
  <conditionalFormatting sqref="AF4:AJ23">
    <cfRule type="expression" dxfId="36" priority="14">
      <formula>$AF4&lt;=6</formula>
    </cfRule>
    <cfRule type="expression" dxfId="35" priority="13">
      <formula>$AF4&lt;=2</formula>
    </cfRule>
    <cfRule type="expression" dxfId="34" priority="15">
      <formula>$AF4&gt;=20</formula>
    </cfRule>
  </conditionalFormatting>
  <conditionalFormatting sqref="H27:Q46">
    <cfRule type="expression" dxfId="33" priority="11">
      <formula>$H27&lt;=6</formula>
    </cfRule>
    <cfRule type="expression" dxfId="32" priority="10">
      <formula>$H27&lt;=2</formula>
    </cfRule>
    <cfRule type="expression" dxfId="31" priority="12">
      <formula>$H27&gt;=20</formula>
    </cfRule>
  </conditionalFormatting>
  <conditionalFormatting sqref="AF27:AJ46">
    <cfRule type="expression" dxfId="30" priority="8">
      <formula>$AF27&lt;=6</formula>
    </cfRule>
    <cfRule type="expression" dxfId="29" priority="7">
      <formula>$AF27&lt;=2</formula>
    </cfRule>
    <cfRule type="expression" dxfId="28" priority="9">
      <formula>$AF27&gt;=20</formula>
    </cfRule>
  </conditionalFormatting>
  <pageMargins left="0.7" right="0.7" top="0.75" bottom="0.75" header="0.3" footer="0.3"/>
  <pageSetup paperSize="9" scale="57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0" summaryRight="0"/>
    <pageSetUpPr fitToPage="1"/>
  </sheetPr>
  <dimension ref="A2:AK38"/>
  <sheetViews>
    <sheetView showGridLines="0" workbookViewId="0"/>
  </sheetViews>
  <sheetFormatPr defaultRowHeight="18"/>
  <cols>
    <col min="1" max="1" width="3.8984375" customWidth="1"/>
    <col min="3" max="3" width="4.19921875" style="1" customWidth="1"/>
    <col min="4" max="4" width="2.09765625" style="1" bestFit="1" customWidth="1"/>
    <col min="5" max="5" width="4.19921875" style="1" customWidth="1"/>
    <col min="7" max="7" width="5.5" customWidth="1"/>
    <col min="8" max="8" width="5.296875" customWidth="1"/>
    <col min="10" max="17" width="6.09765625" style="1" customWidth="1"/>
    <col min="18" max="18" width="5" customWidth="1"/>
    <col min="19" max="20" width="4.19921875" style="1" customWidth="1" outlineLevel="1"/>
    <col min="21" max="21" width="2.09765625" style="1" bestFit="1" customWidth="1" outlineLevel="1"/>
    <col min="22" max="22" width="4.19921875" style="1" customWidth="1" outlineLevel="1"/>
    <col min="23" max="23" width="8.796875" customWidth="1" outlineLevel="1"/>
    <col min="24" max="24" width="2" style="2" customWidth="1" outlineLevel="1"/>
    <col min="25" max="31" width="1.69921875" customWidth="1" outlineLevel="1"/>
    <col min="32" max="32" width="5.19921875" style="1" customWidth="1"/>
    <col min="33" max="36" width="8.796875" style="1" customWidth="1"/>
  </cols>
  <sheetData>
    <row r="2" spans="1:37">
      <c r="B2" t="s">
        <v>80</v>
      </c>
    </row>
    <row r="3" spans="1:37">
      <c r="B3" s="3" t="s">
        <v>47</v>
      </c>
      <c r="C3" s="3"/>
      <c r="D3" s="3"/>
      <c r="E3" s="3"/>
      <c r="F3" s="3"/>
      <c r="H3" s="6" t="s">
        <v>35</v>
      </c>
      <c r="I3" s="6" t="s">
        <v>36</v>
      </c>
      <c r="J3" s="6" t="s">
        <v>39</v>
      </c>
      <c r="K3" s="6" t="s">
        <v>41</v>
      </c>
      <c r="L3" s="6" t="s">
        <v>43</v>
      </c>
      <c r="M3" s="6" t="s">
        <v>44</v>
      </c>
      <c r="N3" s="6" t="s">
        <v>38</v>
      </c>
      <c r="O3" s="6" t="s">
        <v>46</v>
      </c>
      <c r="P3" s="6" t="s">
        <v>30</v>
      </c>
      <c r="Q3" s="6" t="s">
        <v>42</v>
      </c>
      <c r="AF3" s="6" t="s">
        <v>35</v>
      </c>
      <c r="AG3" s="6" t="s">
        <v>26</v>
      </c>
      <c r="AH3" s="6" t="s">
        <v>42</v>
      </c>
      <c r="AI3" s="6" t="s">
        <v>30</v>
      </c>
      <c r="AJ3" s="6" t="s">
        <v>31</v>
      </c>
    </row>
    <row r="4" spans="1:37">
      <c r="A4" s="2" t="str">
        <f t="shared" ref="A4:A11" si="0">F4</f>
        <v>V三重</v>
      </c>
      <c r="B4" s="4" t="s">
        <v>95</v>
      </c>
      <c r="C4" s="5"/>
      <c r="D4" s="5" t="s">
        <v>4</v>
      </c>
      <c r="E4" s="5"/>
      <c r="F4" s="4" t="s">
        <v>89</v>
      </c>
      <c r="G4" s="2" t="str">
        <f t="shared" ref="G4:G11" si="1">IF(ISBLANK(C4),"未","")</f>
        <v>未</v>
      </c>
      <c r="H4" s="4">
        <f t="shared" ref="H4:H19" si="2">RANK(R4,R$4:R$20)</f>
        <v>1</v>
      </c>
      <c r="I4" s="4" t="s">
        <v>82</v>
      </c>
      <c r="J4" s="4">
        <f t="shared" ref="J4:J19" si="3">SUM(K4:M4)</f>
        <v>28</v>
      </c>
      <c r="K4" s="4">
        <v>16</v>
      </c>
      <c r="L4" s="4">
        <v>9</v>
      </c>
      <c r="M4" s="4">
        <v>3</v>
      </c>
      <c r="N4" s="4">
        <v>48</v>
      </c>
      <c r="O4" s="4">
        <v>25</v>
      </c>
      <c r="P4" s="7">
        <f t="shared" ref="P4:P19" si="4">N4-O4</f>
        <v>23</v>
      </c>
      <c r="Q4" s="4">
        <f t="shared" ref="Q4:Q19" si="5">K4*3+L4</f>
        <v>57</v>
      </c>
      <c r="R4" s="2">
        <f t="shared" ref="R4:R19" si="6">Q4*10000+P4*100+N4</f>
        <v>572348</v>
      </c>
      <c r="S4" s="8" t="str">
        <f t="shared" ref="S4:S19" si="7">IF(X4="未","",IF(T4&gt;V4,"○",IF(T4=V4,"△","●")))</f>
        <v/>
      </c>
      <c r="T4" s="5">
        <f>IF(COUNTIF($B$4:$B$11,I4),VLOOKUP(I4,$B$4:$G$11,2,FALSE),VLOOKUP(I4,$A$4:$G$11,5,FALSE))</f>
        <v>0</v>
      </c>
      <c r="U4" s="5" t="s">
        <v>4</v>
      </c>
      <c r="V4" s="5">
        <f>IF(COUNTIF($B$4:$B$11,I4),VLOOKUP(I4,$B$4:$G$11,4,FALSE),VLOOKUP(I4,$A$4:$G$11,3,FALSE))</f>
        <v>0</v>
      </c>
      <c r="W4" s="4" t="str">
        <f>IF(COUNTIF($B$4:$B$11,I4),VLOOKUP(I4,$B$4:$G$11,5,FALSE),VLOOKUP(I4,$A$4:$G$11,2,FALSE))</f>
        <v>ミネベア</v>
      </c>
      <c r="X4" s="9" t="str">
        <f>IF(COUNTIF($B$4:$B$11,I4),VLOOKUP(I4,$B$4:$G$11,6,FALSE),VLOOKUP(I4,$A$4:$G$11,7,FALSE))</f>
        <v>未</v>
      </c>
      <c r="Y4" s="9">
        <f t="shared" ref="Y4:Y19" si="8">Q4+IF(S4="○",3,IF(S4="△",1,0))</f>
        <v>57</v>
      </c>
      <c r="Z4" s="10">
        <f t="shared" ref="Z4:Z19" si="9">P4+T4-V4</f>
        <v>23</v>
      </c>
      <c r="AA4" s="11">
        <f t="shared" ref="AA4:AA19" si="10">N4+T4</f>
        <v>48</v>
      </c>
      <c r="AB4" s="2">
        <f t="shared" ref="AB4:AB19" si="11">Y4*10000+Z4*100+AA4-(ROW(I4)-ROW(I$4))*0.01</f>
        <v>572348</v>
      </c>
      <c r="AC4" s="2">
        <f t="shared" ref="AC4:AC19" si="12">RANK(AB4,AB$4:AB$19)</f>
        <v>1</v>
      </c>
      <c r="AD4" s="2" t="str">
        <f t="shared" ref="AD4:AD19" si="13">I4</f>
        <v>Honda</v>
      </c>
      <c r="AE4" s="2">
        <v>1</v>
      </c>
      <c r="AF4" s="12">
        <f t="shared" ref="AF4:AF19" si="14">RANK(AK4,AK$4:AK$19)</f>
        <v>1</v>
      </c>
      <c r="AG4" s="4" t="str">
        <f t="shared" ref="AG4:AG19" si="15">VLOOKUP(AE4,AC$4:AD$19,2,FALSE)</f>
        <v>Honda</v>
      </c>
      <c r="AH4" s="4">
        <f t="shared" ref="AH4:AH19" si="16">VLOOKUP(AG4,I$4:AB$19,17,FALSE)</f>
        <v>57</v>
      </c>
      <c r="AI4" s="7">
        <f t="shared" ref="AI4:AI19" si="17">VLOOKUP(AG4,I$4:AB$19,18,FALSE)</f>
        <v>23</v>
      </c>
      <c r="AJ4" s="4">
        <f t="shared" ref="AJ4:AJ19" si="18">VLOOKUP(AG4,I$4:AB$19,19,FALSE)</f>
        <v>48</v>
      </c>
      <c r="AK4" s="2">
        <f t="shared" ref="AK4:AK19" si="19">AH4*10000+AI4*100+AJ4</f>
        <v>572348</v>
      </c>
    </row>
    <row r="5" spans="1:37">
      <c r="A5" s="2" t="str">
        <f t="shared" si="0"/>
        <v>マルヤス</v>
      </c>
      <c r="B5" s="4" t="s">
        <v>96</v>
      </c>
      <c r="C5" s="5"/>
      <c r="D5" s="5" t="s">
        <v>4</v>
      </c>
      <c r="E5" s="5"/>
      <c r="F5" s="4" t="s">
        <v>92</v>
      </c>
      <c r="G5" s="2" t="str">
        <f t="shared" si="1"/>
        <v>未</v>
      </c>
      <c r="H5" s="4">
        <f t="shared" si="2"/>
        <v>2</v>
      </c>
      <c r="I5" s="4" t="s">
        <v>83</v>
      </c>
      <c r="J5" s="4">
        <f t="shared" si="3"/>
        <v>28</v>
      </c>
      <c r="K5" s="4">
        <v>16</v>
      </c>
      <c r="L5" s="4">
        <v>7</v>
      </c>
      <c r="M5" s="4">
        <v>5</v>
      </c>
      <c r="N5" s="4">
        <v>45</v>
      </c>
      <c r="O5" s="4">
        <v>32</v>
      </c>
      <c r="P5" s="7">
        <f t="shared" si="4"/>
        <v>13</v>
      </c>
      <c r="Q5" s="4">
        <f t="shared" si="5"/>
        <v>55</v>
      </c>
      <c r="R5" s="2">
        <f t="shared" si="6"/>
        <v>551345</v>
      </c>
      <c r="S5" s="8" t="str">
        <f t="shared" si="7"/>
        <v/>
      </c>
      <c r="T5" s="5">
        <f t="shared" ref="T5:T19" si="20">IF(COUNTIF($B$4:$B$11,I5),VLOOKUP(I5,$B$4:$G$13,2,FALSE),VLOOKUP(I5,$A$4:$G$13,5,FALSE))</f>
        <v>0</v>
      </c>
      <c r="U5" s="5" t="s">
        <v>4</v>
      </c>
      <c r="V5" s="5">
        <f t="shared" ref="V5:V19" si="21">IF(COUNTIF($B$4:$B$11,I5),VLOOKUP(I5,$B$4:$G$13,4,FALSE),VLOOKUP(I5,$A$4:$G$13,3,FALSE))</f>
        <v>0</v>
      </c>
      <c r="W5" s="4" t="str">
        <f t="shared" ref="W5:W19" si="22">IF(COUNTIF($B$4:$B$11,I5),VLOOKUP(I5,$B$4:$G$13,5,FALSE),VLOOKUP(I5,$A$4:$G$13,2,FALSE))</f>
        <v>浦安市川</v>
      </c>
      <c r="X5" s="9" t="str">
        <f t="shared" ref="X5:X19" si="23">IF(COUNTIF($B$4:$B$11,I5),VLOOKUP(I5,$B$4:$G$13,6,FALSE),VLOOKUP(I5,$A$4:$G$13,7,FALSE))</f>
        <v>未</v>
      </c>
      <c r="Y5" s="9">
        <f t="shared" si="8"/>
        <v>55</v>
      </c>
      <c r="Z5" s="10">
        <f t="shared" si="9"/>
        <v>13</v>
      </c>
      <c r="AA5" s="11">
        <f t="shared" si="10"/>
        <v>45</v>
      </c>
      <c r="AB5" s="2">
        <f t="shared" si="11"/>
        <v>551344.99</v>
      </c>
      <c r="AC5" s="2">
        <f t="shared" si="12"/>
        <v>2</v>
      </c>
      <c r="AD5" s="2" t="str">
        <f t="shared" si="13"/>
        <v>滋賀</v>
      </c>
      <c r="AE5" s="2">
        <v>2</v>
      </c>
      <c r="AF5" s="12">
        <f t="shared" si="14"/>
        <v>2</v>
      </c>
      <c r="AG5" s="4" t="str">
        <f t="shared" si="15"/>
        <v>滋賀</v>
      </c>
      <c r="AH5" s="4">
        <f t="shared" si="16"/>
        <v>55</v>
      </c>
      <c r="AI5" s="7">
        <f t="shared" si="17"/>
        <v>13</v>
      </c>
      <c r="AJ5" s="4">
        <f t="shared" si="18"/>
        <v>45</v>
      </c>
      <c r="AK5" s="2">
        <f t="shared" si="19"/>
        <v>551345</v>
      </c>
    </row>
    <row r="6" spans="1:37">
      <c r="A6" s="2" t="str">
        <f t="shared" si="0"/>
        <v>新宿</v>
      </c>
      <c r="B6" s="4" t="s">
        <v>90</v>
      </c>
      <c r="C6" s="5"/>
      <c r="D6" s="5" t="s">
        <v>4</v>
      </c>
      <c r="E6" s="5"/>
      <c r="F6" s="4" t="s">
        <v>16</v>
      </c>
      <c r="G6" s="2" t="str">
        <f t="shared" si="1"/>
        <v>未</v>
      </c>
      <c r="H6" s="4">
        <f t="shared" si="2"/>
        <v>3</v>
      </c>
      <c r="I6" s="4" t="s">
        <v>84</v>
      </c>
      <c r="J6" s="4">
        <f t="shared" si="3"/>
        <v>28</v>
      </c>
      <c r="K6" s="4">
        <v>14</v>
      </c>
      <c r="L6" s="4">
        <v>8</v>
      </c>
      <c r="M6" s="4">
        <v>6</v>
      </c>
      <c r="N6" s="4">
        <v>39</v>
      </c>
      <c r="O6" s="4">
        <v>25</v>
      </c>
      <c r="P6" s="7">
        <f t="shared" si="4"/>
        <v>14</v>
      </c>
      <c r="Q6" s="4">
        <f t="shared" si="5"/>
        <v>50</v>
      </c>
      <c r="R6" s="2">
        <f t="shared" si="6"/>
        <v>501439</v>
      </c>
      <c r="S6" s="8" t="str">
        <f t="shared" si="7"/>
        <v/>
      </c>
      <c r="T6" s="5">
        <f t="shared" si="20"/>
        <v>0</v>
      </c>
      <c r="U6" s="5" t="s">
        <v>4</v>
      </c>
      <c r="V6" s="5">
        <f t="shared" si="21"/>
        <v>0</v>
      </c>
      <c r="W6" s="4" t="str">
        <f t="shared" si="22"/>
        <v>V大分</v>
      </c>
      <c r="X6" s="9" t="str">
        <f t="shared" si="23"/>
        <v>未</v>
      </c>
      <c r="Y6" s="9">
        <f t="shared" si="8"/>
        <v>50</v>
      </c>
      <c r="Z6" s="10">
        <f t="shared" si="9"/>
        <v>14</v>
      </c>
      <c r="AA6" s="11">
        <f t="shared" si="10"/>
        <v>39</v>
      </c>
      <c r="AB6" s="2">
        <f t="shared" si="11"/>
        <v>501438.98</v>
      </c>
      <c r="AC6" s="2">
        <f t="shared" si="12"/>
        <v>3</v>
      </c>
      <c r="AD6" s="2" t="str">
        <f t="shared" si="13"/>
        <v>青森</v>
      </c>
      <c r="AE6" s="2">
        <v>3</v>
      </c>
      <c r="AF6" s="12">
        <f t="shared" si="14"/>
        <v>3</v>
      </c>
      <c r="AG6" s="4" t="str">
        <f t="shared" si="15"/>
        <v>青森</v>
      </c>
      <c r="AH6" s="4">
        <f t="shared" si="16"/>
        <v>50</v>
      </c>
      <c r="AI6" s="7">
        <f t="shared" si="17"/>
        <v>14</v>
      </c>
      <c r="AJ6" s="4">
        <f t="shared" si="18"/>
        <v>39</v>
      </c>
      <c r="AK6" s="2">
        <f t="shared" si="19"/>
        <v>501439</v>
      </c>
    </row>
    <row r="7" spans="1:37">
      <c r="A7" s="2" t="str">
        <f t="shared" si="0"/>
        <v>滋賀</v>
      </c>
      <c r="B7" s="4" t="s">
        <v>85</v>
      </c>
      <c r="C7" s="5"/>
      <c r="D7" s="5" t="s">
        <v>4</v>
      </c>
      <c r="E7" s="5"/>
      <c r="F7" s="4" t="s">
        <v>83</v>
      </c>
      <c r="G7" s="2" t="str">
        <f t="shared" si="1"/>
        <v>未</v>
      </c>
      <c r="H7" s="4">
        <f t="shared" si="2"/>
        <v>4</v>
      </c>
      <c r="I7" s="4" t="s">
        <v>85</v>
      </c>
      <c r="J7" s="4">
        <f t="shared" si="3"/>
        <v>28</v>
      </c>
      <c r="K7" s="4">
        <v>13</v>
      </c>
      <c r="L7" s="4">
        <v>9</v>
      </c>
      <c r="M7" s="4">
        <v>6</v>
      </c>
      <c r="N7" s="4">
        <v>30</v>
      </c>
      <c r="O7" s="4">
        <v>21</v>
      </c>
      <c r="P7" s="7">
        <f t="shared" si="4"/>
        <v>9</v>
      </c>
      <c r="Q7" s="4">
        <f t="shared" si="5"/>
        <v>48</v>
      </c>
      <c r="R7" s="2">
        <f t="shared" si="6"/>
        <v>480930</v>
      </c>
      <c r="S7" s="8" t="str">
        <f t="shared" si="7"/>
        <v/>
      </c>
      <c r="T7" s="5">
        <f t="shared" si="20"/>
        <v>0</v>
      </c>
      <c r="U7" s="5" t="s">
        <v>4</v>
      </c>
      <c r="V7" s="5">
        <f t="shared" si="21"/>
        <v>0</v>
      </c>
      <c r="W7" s="4" t="str">
        <f t="shared" si="22"/>
        <v>滋賀</v>
      </c>
      <c r="X7" s="9" t="str">
        <f t="shared" si="23"/>
        <v>未</v>
      </c>
      <c r="Y7" s="9">
        <f t="shared" si="8"/>
        <v>48</v>
      </c>
      <c r="Z7" s="10">
        <f t="shared" si="9"/>
        <v>9</v>
      </c>
      <c r="AA7" s="11">
        <f t="shared" si="10"/>
        <v>30</v>
      </c>
      <c r="AB7" s="2">
        <f t="shared" si="11"/>
        <v>480929.97</v>
      </c>
      <c r="AC7" s="2">
        <f t="shared" si="12"/>
        <v>4</v>
      </c>
      <c r="AD7" s="2" t="str">
        <f t="shared" si="13"/>
        <v>浦安市川</v>
      </c>
      <c r="AE7" s="2">
        <v>4</v>
      </c>
      <c r="AF7" s="12">
        <f t="shared" si="14"/>
        <v>4</v>
      </c>
      <c r="AG7" s="4" t="str">
        <f t="shared" si="15"/>
        <v>浦安市川</v>
      </c>
      <c r="AH7" s="4">
        <f t="shared" si="16"/>
        <v>48</v>
      </c>
      <c r="AI7" s="7">
        <f t="shared" si="17"/>
        <v>9</v>
      </c>
      <c r="AJ7" s="4">
        <f t="shared" si="18"/>
        <v>30</v>
      </c>
      <c r="AK7" s="2">
        <f t="shared" si="19"/>
        <v>480930</v>
      </c>
    </row>
    <row r="8" spans="1:37">
      <c r="A8" s="2" t="str">
        <f t="shared" si="0"/>
        <v>枚方</v>
      </c>
      <c r="B8" s="4" t="s">
        <v>87</v>
      </c>
      <c r="C8" s="5"/>
      <c r="D8" s="5" t="s">
        <v>4</v>
      </c>
      <c r="E8" s="5"/>
      <c r="F8" s="4" t="s">
        <v>86</v>
      </c>
      <c r="G8" s="2" t="str">
        <f t="shared" si="1"/>
        <v>未</v>
      </c>
      <c r="H8" s="4">
        <f t="shared" si="2"/>
        <v>5</v>
      </c>
      <c r="I8" s="4" t="s">
        <v>86</v>
      </c>
      <c r="J8" s="4">
        <f t="shared" si="3"/>
        <v>28</v>
      </c>
      <c r="K8" s="4">
        <v>13</v>
      </c>
      <c r="L8" s="4">
        <v>5</v>
      </c>
      <c r="M8" s="4">
        <v>10</v>
      </c>
      <c r="N8" s="4">
        <v>50</v>
      </c>
      <c r="O8" s="4">
        <v>41</v>
      </c>
      <c r="P8" s="7">
        <f t="shared" si="4"/>
        <v>9</v>
      </c>
      <c r="Q8" s="4">
        <f t="shared" si="5"/>
        <v>44</v>
      </c>
      <c r="R8" s="2">
        <f t="shared" si="6"/>
        <v>440950</v>
      </c>
      <c r="S8" s="8" t="str">
        <f t="shared" si="7"/>
        <v/>
      </c>
      <c r="T8" s="5">
        <f t="shared" si="20"/>
        <v>0</v>
      </c>
      <c r="U8" s="5" t="s">
        <v>4</v>
      </c>
      <c r="V8" s="5">
        <f t="shared" si="21"/>
        <v>0</v>
      </c>
      <c r="W8" s="4" t="str">
        <f t="shared" si="22"/>
        <v>沖縄</v>
      </c>
      <c r="X8" s="9" t="str">
        <f t="shared" si="23"/>
        <v>未</v>
      </c>
      <c r="Y8" s="9">
        <f t="shared" si="8"/>
        <v>44</v>
      </c>
      <c r="Z8" s="10">
        <f t="shared" si="9"/>
        <v>9</v>
      </c>
      <c r="AA8" s="11">
        <f t="shared" si="10"/>
        <v>50</v>
      </c>
      <c r="AB8" s="2">
        <f t="shared" si="11"/>
        <v>440949.96</v>
      </c>
      <c r="AC8" s="2">
        <f t="shared" si="12"/>
        <v>5</v>
      </c>
      <c r="AD8" s="2" t="str">
        <f t="shared" si="13"/>
        <v>枚方</v>
      </c>
      <c r="AE8" s="2">
        <v>5</v>
      </c>
      <c r="AF8" s="12">
        <f t="shared" si="14"/>
        <v>5</v>
      </c>
      <c r="AG8" s="4" t="str">
        <f t="shared" si="15"/>
        <v>枚方</v>
      </c>
      <c r="AH8" s="4">
        <f t="shared" si="16"/>
        <v>44</v>
      </c>
      <c r="AI8" s="7">
        <f t="shared" si="17"/>
        <v>9</v>
      </c>
      <c r="AJ8" s="4">
        <f t="shared" si="18"/>
        <v>50</v>
      </c>
      <c r="AK8" s="2">
        <f t="shared" si="19"/>
        <v>440950</v>
      </c>
    </row>
    <row r="9" spans="1:37">
      <c r="A9" s="2" t="str">
        <f t="shared" si="0"/>
        <v>V大分</v>
      </c>
      <c r="B9" s="4" t="s">
        <v>84</v>
      </c>
      <c r="C9" s="5"/>
      <c r="D9" s="5" t="s">
        <v>4</v>
      </c>
      <c r="E9" s="5"/>
      <c r="F9" s="4" t="s">
        <v>88</v>
      </c>
      <c r="G9" s="2" t="str">
        <f t="shared" si="1"/>
        <v>未</v>
      </c>
      <c r="H9" s="4">
        <f t="shared" si="2"/>
        <v>6</v>
      </c>
      <c r="I9" s="4" t="s">
        <v>87</v>
      </c>
      <c r="J9" s="4">
        <f t="shared" si="3"/>
        <v>28</v>
      </c>
      <c r="K9" s="4">
        <v>12</v>
      </c>
      <c r="L9" s="4">
        <v>7</v>
      </c>
      <c r="M9" s="4">
        <v>9</v>
      </c>
      <c r="N9" s="4">
        <v>39</v>
      </c>
      <c r="O9" s="4">
        <v>32</v>
      </c>
      <c r="P9" s="7">
        <f t="shared" si="4"/>
        <v>7</v>
      </c>
      <c r="Q9" s="4">
        <f t="shared" si="5"/>
        <v>43</v>
      </c>
      <c r="R9" s="2">
        <f t="shared" si="6"/>
        <v>430739</v>
      </c>
      <c r="S9" s="8" t="str">
        <f t="shared" si="7"/>
        <v/>
      </c>
      <c r="T9" s="5">
        <f t="shared" si="20"/>
        <v>0</v>
      </c>
      <c r="U9" s="5" t="s">
        <v>4</v>
      </c>
      <c r="V9" s="5">
        <f t="shared" si="21"/>
        <v>0</v>
      </c>
      <c r="W9" s="4" t="str">
        <f t="shared" si="22"/>
        <v>枚方</v>
      </c>
      <c r="X9" s="9" t="str">
        <f t="shared" si="23"/>
        <v>未</v>
      </c>
      <c r="Y9" s="9">
        <f t="shared" si="8"/>
        <v>43</v>
      </c>
      <c r="Z9" s="10">
        <f t="shared" si="9"/>
        <v>7</v>
      </c>
      <c r="AA9" s="11">
        <f t="shared" si="10"/>
        <v>39</v>
      </c>
      <c r="AB9" s="2">
        <f t="shared" si="11"/>
        <v>430738.95</v>
      </c>
      <c r="AC9" s="2">
        <f t="shared" si="12"/>
        <v>6</v>
      </c>
      <c r="AD9" s="2" t="str">
        <f t="shared" si="13"/>
        <v>沖縄</v>
      </c>
      <c r="AE9" s="2">
        <v>6</v>
      </c>
      <c r="AF9" s="12">
        <f t="shared" si="14"/>
        <v>6</v>
      </c>
      <c r="AG9" s="4" t="str">
        <f t="shared" si="15"/>
        <v>沖縄</v>
      </c>
      <c r="AH9" s="4">
        <f t="shared" si="16"/>
        <v>43</v>
      </c>
      <c r="AI9" s="7">
        <f t="shared" si="17"/>
        <v>7</v>
      </c>
      <c r="AJ9" s="4">
        <f t="shared" si="18"/>
        <v>39</v>
      </c>
      <c r="AK9" s="2">
        <f t="shared" si="19"/>
        <v>430739</v>
      </c>
    </row>
    <row r="10" spans="1:37">
      <c r="A10" s="2" t="str">
        <f t="shared" si="0"/>
        <v>YSCC</v>
      </c>
      <c r="B10" s="4" t="s">
        <v>93</v>
      </c>
      <c r="C10" s="5"/>
      <c r="D10" s="5" t="s">
        <v>4</v>
      </c>
      <c r="E10" s="5"/>
      <c r="F10" s="4" t="s">
        <v>94</v>
      </c>
      <c r="G10" s="2" t="str">
        <f t="shared" si="1"/>
        <v>未</v>
      </c>
      <c r="H10" s="4">
        <f t="shared" si="2"/>
        <v>7</v>
      </c>
      <c r="I10" s="4" t="s">
        <v>88</v>
      </c>
      <c r="J10" s="4">
        <f t="shared" si="3"/>
        <v>28</v>
      </c>
      <c r="K10" s="4">
        <v>12</v>
      </c>
      <c r="L10" s="4">
        <v>7</v>
      </c>
      <c r="M10" s="4">
        <v>9</v>
      </c>
      <c r="N10" s="4">
        <v>36</v>
      </c>
      <c r="O10" s="4">
        <v>32</v>
      </c>
      <c r="P10" s="7">
        <f t="shared" si="4"/>
        <v>4</v>
      </c>
      <c r="Q10" s="4">
        <f t="shared" si="5"/>
        <v>43</v>
      </c>
      <c r="R10" s="2">
        <f t="shared" si="6"/>
        <v>430436</v>
      </c>
      <c r="S10" s="8" t="str">
        <f t="shared" si="7"/>
        <v/>
      </c>
      <c r="T10" s="5">
        <f t="shared" si="20"/>
        <v>0</v>
      </c>
      <c r="U10" s="5" t="s">
        <v>4</v>
      </c>
      <c r="V10" s="5">
        <f t="shared" si="21"/>
        <v>0</v>
      </c>
      <c r="W10" s="4" t="str">
        <f t="shared" si="22"/>
        <v>青森</v>
      </c>
      <c r="X10" s="9" t="str">
        <f t="shared" si="23"/>
        <v>未</v>
      </c>
      <c r="Y10" s="9">
        <f t="shared" si="8"/>
        <v>43</v>
      </c>
      <c r="Z10" s="10">
        <f t="shared" si="9"/>
        <v>4</v>
      </c>
      <c r="AA10" s="11">
        <f t="shared" si="10"/>
        <v>36</v>
      </c>
      <c r="AB10" s="2">
        <f t="shared" si="11"/>
        <v>430435.94</v>
      </c>
      <c r="AC10" s="2">
        <f t="shared" si="12"/>
        <v>7</v>
      </c>
      <c r="AD10" s="2" t="str">
        <f t="shared" si="13"/>
        <v>V大分</v>
      </c>
      <c r="AE10" s="2">
        <v>7</v>
      </c>
      <c r="AF10" s="12">
        <f t="shared" si="14"/>
        <v>7</v>
      </c>
      <c r="AG10" s="4" t="str">
        <f t="shared" si="15"/>
        <v>V大分</v>
      </c>
      <c r="AH10" s="4">
        <f t="shared" si="16"/>
        <v>43</v>
      </c>
      <c r="AI10" s="7">
        <f t="shared" si="17"/>
        <v>4</v>
      </c>
      <c r="AJ10" s="4">
        <f t="shared" si="18"/>
        <v>36</v>
      </c>
      <c r="AK10" s="2">
        <f t="shared" si="19"/>
        <v>430436</v>
      </c>
    </row>
    <row r="11" spans="1:37">
      <c r="A11" s="2" t="str">
        <f t="shared" si="0"/>
        <v>Honda</v>
      </c>
      <c r="B11" s="4" t="s">
        <v>91</v>
      </c>
      <c r="C11" s="5"/>
      <c r="D11" s="5" t="s">
        <v>4</v>
      </c>
      <c r="E11" s="5"/>
      <c r="F11" s="4" t="s">
        <v>82</v>
      </c>
      <c r="G11" s="2" t="str">
        <f t="shared" si="1"/>
        <v>未</v>
      </c>
      <c r="H11" s="4">
        <f t="shared" si="2"/>
        <v>8</v>
      </c>
      <c r="I11" s="4" t="s">
        <v>89</v>
      </c>
      <c r="J11" s="4">
        <f t="shared" si="3"/>
        <v>28</v>
      </c>
      <c r="K11" s="4">
        <v>9</v>
      </c>
      <c r="L11" s="4">
        <v>12</v>
      </c>
      <c r="M11" s="4">
        <v>7</v>
      </c>
      <c r="N11" s="4">
        <v>30</v>
      </c>
      <c r="O11" s="4">
        <v>25</v>
      </c>
      <c r="P11" s="7">
        <f t="shared" si="4"/>
        <v>5</v>
      </c>
      <c r="Q11" s="4">
        <f t="shared" si="5"/>
        <v>39</v>
      </c>
      <c r="R11" s="2">
        <f t="shared" si="6"/>
        <v>390530</v>
      </c>
      <c r="S11" s="8" t="str">
        <f t="shared" si="7"/>
        <v/>
      </c>
      <c r="T11" s="5">
        <f t="shared" si="20"/>
        <v>0</v>
      </c>
      <c r="U11" s="5" t="s">
        <v>4</v>
      </c>
      <c r="V11" s="5">
        <f t="shared" si="21"/>
        <v>0</v>
      </c>
      <c r="W11" s="4" t="str">
        <f t="shared" si="22"/>
        <v>武蔵野</v>
      </c>
      <c r="X11" s="9" t="str">
        <f t="shared" si="23"/>
        <v>未</v>
      </c>
      <c r="Y11" s="9">
        <f t="shared" si="8"/>
        <v>39</v>
      </c>
      <c r="Z11" s="10">
        <f t="shared" si="9"/>
        <v>5</v>
      </c>
      <c r="AA11" s="11">
        <f t="shared" si="10"/>
        <v>30</v>
      </c>
      <c r="AB11" s="2">
        <f t="shared" si="11"/>
        <v>390529.93</v>
      </c>
      <c r="AC11" s="2">
        <f t="shared" si="12"/>
        <v>8</v>
      </c>
      <c r="AD11" s="2" t="str">
        <f t="shared" si="13"/>
        <v>V三重</v>
      </c>
      <c r="AE11" s="2">
        <v>8</v>
      </c>
      <c r="AF11" s="12">
        <f t="shared" si="14"/>
        <v>8</v>
      </c>
      <c r="AG11" s="4" t="str">
        <f t="shared" si="15"/>
        <v>V三重</v>
      </c>
      <c r="AH11" s="4">
        <f t="shared" si="16"/>
        <v>39</v>
      </c>
      <c r="AI11" s="7">
        <f t="shared" si="17"/>
        <v>5</v>
      </c>
      <c r="AJ11" s="4">
        <f t="shared" si="18"/>
        <v>30</v>
      </c>
      <c r="AK11" s="2">
        <f t="shared" si="19"/>
        <v>390530</v>
      </c>
    </row>
    <row r="12" spans="1:37">
      <c r="A12" s="2"/>
      <c r="G12" s="2"/>
      <c r="H12" s="4">
        <f t="shared" si="2"/>
        <v>9</v>
      </c>
      <c r="I12" s="4" t="s">
        <v>90</v>
      </c>
      <c r="J12" s="4">
        <f t="shared" si="3"/>
        <v>28</v>
      </c>
      <c r="K12" s="4">
        <v>10</v>
      </c>
      <c r="L12" s="4">
        <v>6</v>
      </c>
      <c r="M12" s="4">
        <v>12</v>
      </c>
      <c r="N12" s="4">
        <v>41</v>
      </c>
      <c r="O12" s="4">
        <v>44</v>
      </c>
      <c r="P12" s="7">
        <f t="shared" si="4"/>
        <v>-3</v>
      </c>
      <c r="Q12" s="4">
        <f t="shared" si="5"/>
        <v>36</v>
      </c>
      <c r="R12" s="2">
        <f t="shared" si="6"/>
        <v>359741</v>
      </c>
      <c r="S12" s="8" t="str">
        <f t="shared" si="7"/>
        <v/>
      </c>
      <c r="T12" s="5">
        <f t="shared" si="20"/>
        <v>0</v>
      </c>
      <c r="U12" s="5" t="s">
        <v>4</v>
      </c>
      <c r="V12" s="5">
        <f t="shared" si="21"/>
        <v>0</v>
      </c>
      <c r="W12" s="4" t="str">
        <f t="shared" si="22"/>
        <v>新宿</v>
      </c>
      <c r="X12" s="9" t="str">
        <f t="shared" si="23"/>
        <v>未</v>
      </c>
      <c r="Y12" s="9">
        <f t="shared" si="8"/>
        <v>36</v>
      </c>
      <c r="Z12" s="10">
        <f t="shared" si="9"/>
        <v>-3</v>
      </c>
      <c r="AA12" s="11">
        <f t="shared" si="10"/>
        <v>41</v>
      </c>
      <c r="AB12" s="2">
        <f t="shared" si="11"/>
        <v>359740.92</v>
      </c>
      <c r="AC12" s="2">
        <f t="shared" si="12"/>
        <v>9</v>
      </c>
      <c r="AD12" s="2" t="str">
        <f t="shared" si="13"/>
        <v>岩手</v>
      </c>
      <c r="AE12" s="2">
        <v>9</v>
      </c>
      <c r="AF12" s="12">
        <f t="shared" si="14"/>
        <v>9</v>
      </c>
      <c r="AG12" s="4" t="str">
        <f t="shared" si="15"/>
        <v>岩手</v>
      </c>
      <c r="AH12" s="4">
        <f t="shared" si="16"/>
        <v>36</v>
      </c>
      <c r="AI12" s="7">
        <f t="shared" si="17"/>
        <v>-3</v>
      </c>
      <c r="AJ12" s="4">
        <f t="shared" si="18"/>
        <v>41</v>
      </c>
      <c r="AK12" s="2">
        <f t="shared" si="19"/>
        <v>359741</v>
      </c>
    </row>
    <row r="13" spans="1:37">
      <c r="A13" s="2"/>
      <c r="G13" s="2"/>
      <c r="H13" s="4">
        <f t="shared" si="2"/>
        <v>10</v>
      </c>
      <c r="I13" s="4" t="s">
        <v>91</v>
      </c>
      <c r="J13" s="4">
        <f t="shared" si="3"/>
        <v>28</v>
      </c>
      <c r="K13" s="4">
        <v>9</v>
      </c>
      <c r="L13" s="4">
        <v>7</v>
      </c>
      <c r="M13" s="4">
        <v>12</v>
      </c>
      <c r="N13" s="4">
        <v>38</v>
      </c>
      <c r="O13" s="4">
        <v>37</v>
      </c>
      <c r="P13" s="7">
        <f t="shared" si="4"/>
        <v>1</v>
      </c>
      <c r="Q13" s="4">
        <f t="shared" si="5"/>
        <v>34</v>
      </c>
      <c r="R13" s="2">
        <f t="shared" si="6"/>
        <v>340138</v>
      </c>
      <c r="S13" s="8" t="str">
        <f t="shared" si="7"/>
        <v/>
      </c>
      <c r="T13" s="5">
        <f t="shared" si="20"/>
        <v>0</v>
      </c>
      <c r="U13" s="5" t="s">
        <v>4</v>
      </c>
      <c r="V13" s="5">
        <f t="shared" si="21"/>
        <v>0</v>
      </c>
      <c r="W13" s="4" t="str">
        <f t="shared" si="22"/>
        <v>Honda</v>
      </c>
      <c r="X13" s="9" t="str">
        <f t="shared" si="23"/>
        <v>未</v>
      </c>
      <c r="Y13" s="9">
        <f t="shared" si="8"/>
        <v>34</v>
      </c>
      <c r="Z13" s="10">
        <f t="shared" si="9"/>
        <v>1</v>
      </c>
      <c r="AA13" s="11">
        <f t="shared" si="10"/>
        <v>38</v>
      </c>
      <c r="AB13" s="2">
        <f t="shared" si="11"/>
        <v>340137.91</v>
      </c>
      <c r="AC13" s="2">
        <f t="shared" si="12"/>
        <v>10</v>
      </c>
      <c r="AD13" s="2" t="str">
        <f t="shared" si="13"/>
        <v>ミネベア</v>
      </c>
      <c r="AE13" s="2">
        <v>10</v>
      </c>
      <c r="AF13" s="12">
        <f t="shared" si="14"/>
        <v>10</v>
      </c>
      <c r="AG13" s="4" t="str">
        <f t="shared" si="15"/>
        <v>ミネベア</v>
      </c>
      <c r="AH13" s="4">
        <f t="shared" si="16"/>
        <v>34</v>
      </c>
      <c r="AI13" s="7">
        <f t="shared" si="17"/>
        <v>1</v>
      </c>
      <c r="AJ13" s="4">
        <f t="shared" si="18"/>
        <v>38</v>
      </c>
      <c r="AK13" s="2">
        <f t="shared" si="19"/>
        <v>340138</v>
      </c>
    </row>
    <row r="14" spans="1:37">
      <c r="H14" s="4">
        <f t="shared" si="2"/>
        <v>11</v>
      </c>
      <c r="I14" s="4" t="s">
        <v>16</v>
      </c>
      <c r="J14" s="4">
        <f t="shared" si="3"/>
        <v>28</v>
      </c>
      <c r="K14" s="4">
        <v>7</v>
      </c>
      <c r="L14" s="4">
        <v>9</v>
      </c>
      <c r="M14" s="4">
        <v>12</v>
      </c>
      <c r="N14" s="4">
        <v>26</v>
      </c>
      <c r="O14" s="4">
        <v>31</v>
      </c>
      <c r="P14" s="7">
        <f t="shared" si="4"/>
        <v>-5</v>
      </c>
      <c r="Q14" s="4">
        <f t="shared" si="5"/>
        <v>30</v>
      </c>
      <c r="R14" s="2">
        <f t="shared" si="6"/>
        <v>299526</v>
      </c>
      <c r="S14" s="8" t="str">
        <f t="shared" si="7"/>
        <v/>
      </c>
      <c r="T14" s="5">
        <f t="shared" si="20"/>
        <v>0</v>
      </c>
      <c r="U14" s="5" t="s">
        <v>4</v>
      </c>
      <c r="V14" s="5">
        <f t="shared" si="21"/>
        <v>0</v>
      </c>
      <c r="W14" s="4" t="str">
        <f t="shared" si="22"/>
        <v>岩手</v>
      </c>
      <c r="X14" s="9" t="str">
        <f t="shared" si="23"/>
        <v>未</v>
      </c>
      <c r="Y14" s="9">
        <f t="shared" si="8"/>
        <v>30</v>
      </c>
      <c r="Z14" s="10">
        <f t="shared" si="9"/>
        <v>-5</v>
      </c>
      <c r="AA14" s="11">
        <f t="shared" si="10"/>
        <v>26</v>
      </c>
      <c r="AB14" s="2">
        <f t="shared" si="11"/>
        <v>299525.90000000002</v>
      </c>
      <c r="AC14" s="2">
        <f t="shared" si="12"/>
        <v>11</v>
      </c>
      <c r="AD14" s="2" t="str">
        <f t="shared" si="13"/>
        <v>新宿</v>
      </c>
      <c r="AE14" s="2">
        <v>11</v>
      </c>
      <c r="AF14" s="12">
        <f t="shared" si="14"/>
        <v>11</v>
      </c>
      <c r="AG14" s="4" t="str">
        <f t="shared" si="15"/>
        <v>新宿</v>
      </c>
      <c r="AH14" s="4">
        <f t="shared" si="16"/>
        <v>30</v>
      </c>
      <c r="AI14" s="7">
        <f t="shared" si="17"/>
        <v>-5</v>
      </c>
      <c r="AJ14" s="4">
        <f t="shared" si="18"/>
        <v>26</v>
      </c>
      <c r="AK14" s="2">
        <f t="shared" si="19"/>
        <v>299526</v>
      </c>
    </row>
    <row r="15" spans="1:37">
      <c r="H15" s="4">
        <f t="shared" si="2"/>
        <v>12</v>
      </c>
      <c r="I15" s="4" t="s">
        <v>92</v>
      </c>
      <c r="J15" s="4">
        <f t="shared" si="3"/>
        <v>28</v>
      </c>
      <c r="K15" s="4">
        <v>8</v>
      </c>
      <c r="L15" s="4">
        <v>6</v>
      </c>
      <c r="M15" s="4">
        <v>14</v>
      </c>
      <c r="N15" s="4">
        <v>25</v>
      </c>
      <c r="O15" s="4">
        <v>35</v>
      </c>
      <c r="P15" s="7">
        <f t="shared" si="4"/>
        <v>-10</v>
      </c>
      <c r="Q15" s="4">
        <f t="shared" si="5"/>
        <v>30</v>
      </c>
      <c r="R15" s="2">
        <f t="shared" si="6"/>
        <v>299025</v>
      </c>
      <c r="S15" s="8" t="str">
        <f t="shared" si="7"/>
        <v/>
      </c>
      <c r="T15" s="5">
        <f t="shared" si="20"/>
        <v>0</v>
      </c>
      <c r="U15" s="5" t="s">
        <v>4</v>
      </c>
      <c r="V15" s="5">
        <f t="shared" si="21"/>
        <v>0</v>
      </c>
      <c r="W15" s="4" t="str">
        <f t="shared" si="22"/>
        <v>飛鳥</v>
      </c>
      <c r="X15" s="9" t="str">
        <f t="shared" si="23"/>
        <v>未</v>
      </c>
      <c r="Y15" s="9">
        <f t="shared" si="8"/>
        <v>30</v>
      </c>
      <c r="Z15" s="10">
        <f t="shared" si="9"/>
        <v>-10</v>
      </c>
      <c r="AA15" s="11">
        <f t="shared" si="10"/>
        <v>25</v>
      </c>
      <c r="AB15" s="2">
        <f t="shared" si="11"/>
        <v>299024.89</v>
      </c>
      <c r="AC15" s="2">
        <f t="shared" si="12"/>
        <v>12</v>
      </c>
      <c r="AD15" s="2" t="str">
        <f t="shared" si="13"/>
        <v>マルヤス</v>
      </c>
      <c r="AE15" s="2">
        <v>12</v>
      </c>
      <c r="AF15" s="12">
        <f t="shared" si="14"/>
        <v>12</v>
      </c>
      <c r="AG15" s="4" t="str">
        <f t="shared" si="15"/>
        <v>マルヤス</v>
      </c>
      <c r="AH15" s="4">
        <f t="shared" si="16"/>
        <v>30</v>
      </c>
      <c r="AI15" s="7">
        <f t="shared" si="17"/>
        <v>-10</v>
      </c>
      <c r="AJ15" s="4">
        <f t="shared" si="18"/>
        <v>25</v>
      </c>
      <c r="AK15" s="2">
        <f t="shared" si="19"/>
        <v>299025</v>
      </c>
    </row>
    <row r="16" spans="1:37">
      <c r="H16" s="4">
        <f t="shared" si="2"/>
        <v>13</v>
      </c>
      <c r="I16" s="4" t="s">
        <v>93</v>
      </c>
      <c r="J16" s="4">
        <f t="shared" si="3"/>
        <v>28</v>
      </c>
      <c r="K16" s="4">
        <v>7</v>
      </c>
      <c r="L16" s="4">
        <v>7</v>
      </c>
      <c r="M16" s="4">
        <v>14</v>
      </c>
      <c r="N16" s="4">
        <v>27</v>
      </c>
      <c r="O16" s="4">
        <v>41</v>
      </c>
      <c r="P16" s="7">
        <f t="shared" si="4"/>
        <v>-14</v>
      </c>
      <c r="Q16" s="4">
        <f t="shared" si="5"/>
        <v>28</v>
      </c>
      <c r="R16" s="2">
        <f t="shared" si="6"/>
        <v>278627</v>
      </c>
      <c r="S16" s="8" t="str">
        <f t="shared" si="7"/>
        <v/>
      </c>
      <c r="T16" s="5">
        <f t="shared" si="20"/>
        <v>0</v>
      </c>
      <c r="U16" s="5" t="s">
        <v>4</v>
      </c>
      <c r="V16" s="5">
        <f t="shared" si="21"/>
        <v>0</v>
      </c>
      <c r="W16" s="4" t="str">
        <f t="shared" si="22"/>
        <v>YSCC</v>
      </c>
      <c r="X16" s="9" t="str">
        <f t="shared" si="23"/>
        <v>未</v>
      </c>
      <c r="Y16" s="9">
        <f t="shared" si="8"/>
        <v>28</v>
      </c>
      <c r="Z16" s="10">
        <f t="shared" si="9"/>
        <v>-14</v>
      </c>
      <c r="AA16" s="11">
        <f t="shared" si="10"/>
        <v>27</v>
      </c>
      <c r="AB16" s="2">
        <f t="shared" si="11"/>
        <v>278626.88</v>
      </c>
      <c r="AC16" s="2">
        <f t="shared" si="12"/>
        <v>13</v>
      </c>
      <c r="AD16" s="2" t="str">
        <f t="shared" si="13"/>
        <v>鈴鹿</v>
      </c>
      <c r="AE16" s="2">
        <v>13</v>
      </c>
      <c r="AF16" s="12">
        <f t="shared" si="14"/>
        <v>13</v>
      </c>
      <c r="AG16" s="4" t="str">
        <f t="shared" si="15"/>
        <v>鈴鹿</v>
      </c>
      <c r="AH16" s="4">
        <f t="shared" si="16"/>
        <v>28</v>
      </c>
      <c r="AI16" s="7">
        <f t="shared" si="17"/>
        <v>-14</v>
      </c>
      <c r="AJ16" s="4">
        <f t="shared" si="18"/>
        <v>27</v>
      </c>
      <c r="AK16" s="2">
        <f t="shared" si="19"/>
        <v>278627</v>
      </c>
    </row>
    <row r="17" spans="1:37">
      <c r="H17" s="4">
        <f t="shared" si="2"/>
        <v>14</v>
      </c>
      <c r="I17" s="4" t="s">
        <v>94</v>
      </c>
      <c r="J17" s="4">
        <f t="shared" si="3"/>
        <v>28</v>
      </c>
      <c r="K17" s="4">
        <v>7</v>
      </c>
      <c r="L17" s="4">
        <v>6</v>
      </c>
      <c r="M17" s="4">
        <v>15</v>
      </c>
      <c r="N17" s="4">
        <v>30</v>
      </c>
      <c r="O17" s="4">
        <v>51</v>
      </c>
      <c r="P17" s="7">
        <f t="shared" si="4"/>
        <v>-21</v>
      </c>
      <c r="Q17" s="4">
        <f t="shared" si="5"/>
        <v>27</v>
      </c>
      <c r="R17" s="2">
        <f t="shared" si="6"/>
        <v>267930</v>
      </c>
      <c r="S17" s="8" t="str">
        <f t="shared" si="7"/>
        <v/>
      </c>
      <c r="T17" s="5">
        <f t="shared" si="20"/>
        <v>0</v>
      </c>
      <c r="U17" s="5" t="s">
        <v>4</v>
      </c>
      <c r="V17" s="5">
        <f t="shared" si="21"/>
        <v>0</v>
      </c>
      <c r="W17" s="4" t="str">
        <f t="shared" si="22"/>
        <v>鈴鹿</v>
      </c>
      <c r="X17" s="9" t="str">
        <f t="shared" si="23"/>
        <v>未</v>
      </c>
      <c r="Y17" s="9">
        <f t="shared" si="8"/>
        <v>27</v>
      </c>
      <c r="Z17" s="10">
        <f t="shared" si="9"/>
        <v>-21</v>
      </c>
      <c r="AA17" s="11">
        <f t="shared" si="10"/>
        <v>30</v>
      </c>
      <c r="AB17" s="2">
        <f t="shared" si="11"/>
        <v>267929.87</v>
      </c>
      <c r="AC17" s="2">
        <f t="shared" si="12"/>
        <v>14</v>
      </c>
      <c r="AD17" s="2" t="str">
        <f t="shared" si="13"/>
        <v>YSCC</v>
      </c>
      <c r="AE17" s="2">
        <v>14</v>
      </c>
      <c r="AF17" s="12">
        <f t="shared" si="14"/>
        <v>14</v>
      </c>
      <c r="AG17" s="4" t="str">
        <f t="shared" si="15"/>
        <v>YSCC</v>
      </c>
      <c r="AH17" s="4">
        <f t="shared" si="16"/>
        <v>27</v>
      </c>
      <c r="AI17" s="7">
        <f t="shared" si="17"/>
        <v>-21</v>
      </c>
      <c r="AJ17" s="4">
        <f t="shared" si="18"/>
        <v>30</v>
      </c>
      <c r="AK17" s="2">
        <f t="shared" si="19"/>
        <v>267930</v>
      </c>
    </row>
    <row r="18" spans="1:37">
      <c r="H18" s="4">
        <f t="shared" si="2"/>
        <v>15</v>
      </c>
      <c r="I18" s="4" t="s">
        <v>95</v>
      </c>
      <c r="J18" s="4">
        <f t="shared" si="3"/>
        <v>28</v>
      </c>
      <c r="K18" s="4">
        <v>6</v>
      </c>
      <c r="L18" s="4">
        <v>8</v>
      </c>
      <c r="M18" s="4">
        <v>14</v>
      </c>
      <c r="N18" s="4">
        <v>16</v>
      </c>
      <c r="O18" s="4">
        <v>35</v>
      </c>
      <c r="P18" s="7">
        <f t="shared" si="4"/>
        <v>-19</v>
      </c>
      <c r="Q18" s="4">
        <f t="shared" si="5"/>
        <v>26</v>
      </c>
      <c r="R18" s="2">
        <f t="shared" si="6"/>
        <v>258116</v>
      </c>
      <c r="S18" s="8" t="str">
        <f t="shared" si="7"/>
        <v/>
      </c>
      <c r="T18" s="5">
        <f t="shared" si="20"/>
        <v>0</v>
      </c>
      <c r="U18" s="5" t="s">
        <v>4</v>
      </c>
      <c r="V18" s="5">
        <f t="shared" si="21"/>
        <v>0</v>
      </c>
      <c r="W18" s="4" t="str">
        <f t="shared" si="22"/>
        <v>V三重</v>
      </c>
      <c r="X18" s="9" t="str">
        <f t="shared" si="23"/>
        <v>未</v>
      </c>
      <c r="Y18" s="9">
        <f t="shared" si="8"/>
        <v>26</v>
      </c>
      <c r="Z18" s="10">
        <f t="shared" si="9"/>
        <v>-19</v>
      </c>
      <c r="AA18" s="11">
        <f t="shared" si="10"/>
        <v>16</v>
      </c>
      <c r="AB18" s="2">
        <f t="shared" si="11"/>
        <v>258115.86</v>
      </c>
      <c r="AC18" s="2">
        <f t="shared" si="12"/>
        <v>15</v>
      </c>
      <c r="AD18" s="2" t="str">
        <f t="shared" si="13"/>
        <v>武蔵野</v>
      </c>
      <c r="AE18" s="2">
        <v>15</v>
      </c>
      <c r="AF18" s="12">
        <f t="shared" si="14"/>
        <v>15</v>
      </c>
      <c r="AG18" s="4" t="str">
        <f t="shared" si="15"/>
        <v>武蔵野</v>
      </c>
      <c r="AH18" s="4">
        <f t="shared" si="16"/>
        <v>26</v>
      </c>
      <c r="AI18" s="7">
        <f t="shared" si="17"/>
        <v>-19</v>
      </c>
      <c r="AJ18" s="4">
        <f t="shared" si="18"/>
        <v>16</v>
      </c>
      <c r="AK18" s="2">
        <f t="shared" si="19"/>
        <v>258116</v>
      </c>
    </row>
    <row r="19" spans="1:37">
      <c r="H19" s="4">
        <f t="shared" si="2"/>
        <v>16</v>
      </c>
      <c r="I19" s="4" t="s">
        <v>96</v>
      </c>
      <c r="J19" s="4">
        <f t="shared" si="3"/>
        <v>28</v>
      </c>
      <c r="K19" s="4">
        <v>3</v>
      </c>
      <c r="L19" s="4">
        <v>11</v>
      </c>
      <c r="M19" s="4">
        <v>14</v>
      </c>
      <c r="N19" s="4">
        <v>19</v>
      </c>
      <c r="O19" s="4">
        <v>32</v>
      </c>
      <c r="P19" s="7">
        <f t="shared" si="4"/>
        <v>-13</v>
      </c>
      <c r="Q19" s="4">
        <f t="shared" si="5"/>
        <v>20</v>
      </c>
      <c r="R19" s="2">
        <f t="shared" si="6"/>
        <v>198719</v>
      </c>
      <c r="S19" s="8" t="str">
        <f t="shared" si="7"/>
        <v/>
      </c>
      <c r="T19" s="5">
        <f t="shared" si="20"/>
        <v>0</v>
      </c>
      <c r="U19" s="5" t="s">
        <v>4</v>
      </c>
      <c r="V19" s="5">
        <f t="shared" si="21"/>
        <v>0</v>
      </c>
      <c r="W19" s="4" t="str">
        <f t="shared" si="22"/>
        <v>マルヤス</v>
      </c>
      <c r="X19" s="9" t="str">
        <f t="shared" si="23"/>
        <v>未</v>
      </c>
      <c r="Y19" s="9">
        <f t="shared" si="8"/>
        <v>20</v>
      </c>
      <c r="Z19" s="10">
        <f t="shared" si="9"/>
        <v>-13</v>
      </c>
      <c r="AA19" s="11">
        <f t="shared" si="10"/>
        <v>19</v>
      </c>
      <c r="AB19" s="2">
        <f t="shared" si="11"/>
        <v>198718.85</v>
      </c>
      <c r="AC19" s="2">
        <f t="shared" si="12"/>
        <v>16</v>
      </c>
      <c r="AD19" s="2" t="str">
        <f t="shared" si="13"/>
        <v>飛鳥</v>
      </c>
      <c r="AE19" s="2">
        <v>16</v>
      </c>
      <c r="AF19" s="12">
        <f t="shared" si="14"/>
        <v>16</v>
      </c>
      <c r="AG19" s="4" t="str">
        <f t="shared" si="15"/>
        <v>飛鳥</v>
      </c>
      <c r="AH19" s="4">
        <f t="shared" si="16"/>
        <v>20</v>
      </c>
      <c r="AI19" s="7">
        <f t="shared" si="17"/>
        <v>-13</v>
      </c>
      <c r="AJ19" s="4">
        <f t="shared" si="18"/>
        <v>19</v>
      </c>
      <c r="AK19" s="2">
        <f t="shared" si="19"/>
        <v>198719</v>
      </c>
    </row>
    <row r="21" spans="1:37">
      <c r="B21" t="s">
        <v>81</v>
      </c>
    </row>
    <row r="22" spans="1:37">
      <c r="B22" s="3" t="s">
        <v>47</v>
      </c>
      <c r="C22" s="3"/>
      <c r="D22" s="3"/>
      <c r="E22" s="3"/>
      <c r="F22" s="3"/>
      <c r="H22" s="6" t="s">
        <v>35</v>
      </c>
      <c r="I22" s="6" t="s">
        <v>36</v>
      </c>
      <c r="J22" s="6" t="s">
        <v>39</v>
      </c>
      <c r="K22" s="6" t="s">
        <v>41</v>
      </c>
      <c r="L22" s="6" t="s">
        <v>43</v>
      </c>
      <c r="M22" s="6" t="s">
        <v>44</v>
      </c>
      <c r="N22" s="6" t="s">
        <v>38</v>
      </c>
      <c r="O22" s="6" t="s">
        <v>46</v>
      </c>
      <c r="P22" s="6" t="s">
        <v>30</v>
      </c>
      <c r="Q22" s="6" t="s">
        <v>42</v>
      </c>
      <c r="AF22" s="6" t="s">
        <v>35</v>
      </c>
      <c r="AG22" s="6" t="s">
        <v>26</v>
      </c>
      <c r="AH22" s="6" t="s">
        <v>42</v>
      </c>
      <c r="AI22" s="6" t="s">
        <v>30</v>
      </c>
      <c r="AJ22" s="6" t="s">
        <v>31</v>
      </c>
    </row>
    <row r="23" spans="1:37">
      <c r="A23" s="2" t="str">
        <f t="shared" ref="A23:A30" si="24">F23</f>
        <v>岩手</v>
      </c>
      <c r="B23" s="4" t="s">
        <v>94</v>
      </c>
      <c r="C23" s="5"/>
      <c r="D23" s="5" t="s">
        <v>4</v>
      </c>
      <c r="E23" s="5"/>
      <c r="F23" s="4" t="s">
        <v>90</v>
      </c>
      <c r="G23" s="2" t="str">
        <f t="shared" ref="G23:G30" si="25">IF(ISBLANK(C23),"未","")</f>
        <v>未</v>
      </c>
      <c r="H23" s="4">
        <f t="shared" ref="H23:H38" si="26">RANK(R23,R$23:R$38)</f>
        <v>1</v>
      </c>
      <c r="I23" s="4" t="str">
        <f t="shared" ref="I23:I38" si="27">AG4</f>
        <v>Honda</v>
      </c>
      <c r="J23" s="4">
        <f t="shared" ref="J23:J38" si="28">SUM(K23:M23)</f>
        <v>28</v>
      </c>
      <c r="K23" s="4">
        <f t="shared" ref="K23:K38" si="29">VLOOKUP(I23,I$4:Q$19,3)+IF(VLOOKUP(I23,I$4:S$19,11,FALSE)="○",1,0)</f>
        <v>16</v>
      </c>
      <c r="L23" s="4">
        <f t="shared" ref="L23:L38" si="30">VLOOKUP(I23,I$4:Q$19,4)+IF(VLOOKUP(I23,I$4:S$19,11,FALSE)="△",1,0)</f>
        <v>9</v>
      </c>
      <c r="M23" s="4">
        <f t="shared" ref="M23:M38" si="31">VLOOKUP(I23,I$4:Q$19,5)+IF(VLOOKUP(I23,I$4:S$19,11,FALSE)="●",1,0)</f>
        <v>3</v>
      </c>
      <c r="N23" s="4">
        <f t="shared" ref="N23:N38" si="32">VLOOKUP(I23,I$4:Q$19,6)+VLOOKUP(I23,I$4:T$19,12,FALSE)</f>
        <v>48</v>
      </c>
      <c r="O23" s="4">
        <f t="shared" ref="O23:O38" si="33">VLOOKUP(I23,I$4:Q$19,7)+VLOOKUP(I23,I$4:V$19,14,FALSE)</f>
        <v>25</v>
      </c>
      <c r="P23" s="7">
        <f t="shared" ref="P23:P38" si="34">N23-O23</f>
        <v>23</v>
      </c>
      <c r="Q23" s="4">
        <f t="shared" ref="Q23:Q38" si="35">K23*3+L23</f>
        <v>57</v>
      </c>
      <c r="R23" s="2">
        <f t="shared" ref="R23:R38" si="36">Q23*10000+P23*100+N23</f>
        <v>572348</v>
      </c>
      <c r="S23" s="8" t="str">
        <f t="shared" ref="S23:S38" si="37">IF(X23="未","",IF(T23&gt;V23,"○",IF(T23=V23,"△","●")))</f>
        <v/>
      </c>
      <c r="T23" s="5">
        <f t="shared" ref="T23:T38" si="38">IF(COUNTIF($B$23:$B$30,I23),VLOOKUP(I23,$B$23:$G$30,2,FALSE),VLOOKUP(I23,$A$23:$G$30,5,FALSE))</f>
        <v>0</v>
      </c>
      <c r="U23" s="5" t="s">
        <v>4</v>
      </c>
      <c r="V23" s="5">
        <f t="shared" ref="V23:V38" si="39">IF(COUNTIF($B$23:$B$30,I23),VLOOKUP(I23,$B$23:$G$30,4,FALSE),VLOOKUP(I23,$A$23:$G$30,3,FALSE))</f>
        <v>0</v>
      </c>
      <c r="W23" s="4" t="str">
        <f t="shared" ref="W23:W38" si="40">IF(COUNTIF($B$23:$B$30,I23),VLOOKUP(I23,$B$23:$G$30,5,FALSE),VLOOKUP(I23,$A$23:$G$30,2,FALSE))</f>
        <v>浦安市川</v>
      </c>
      <c r="X23" s="9" t="str">
        <f t="shared" ref="X23:X38" si="41">IF(COUNTIF($B$23:$B$30,I23),VLOOKUP(I23,$B$23:$G$30,6,FALSE),VLOOKUP(I23,$A$23:$G$30,7,FALSE))</f>
        <v>未</v>
      </c>
      <c r="Y23" s="9">
        <f t="shared" ref="Y23:Y38" si="42">Q23+IF(S23="○",3,IF(S23="△",1,0))</f>
        <v>57</v>
      </c>
      <c r="Z23" s="10">
        <f t="shared" ref="Z23:Z38" si="43">P23+T23-V23</f>
        <v>23</v>
      </c>
      <c r="AA23" s="11">
        <f t="shared" ref="AA23:AA38" si="44">N23+T23</f>
        <v>48</v>
      </c>
      <c r="AB23" s="2">
        <f t="shared" ref="AB23:AB38" si="45">Y23*10000+Z23*100+AA23-(ROW(I23)-ROW(I$23))*0.01</f>
        <v>572348</v>
      </c>
      <c r="AC23" s="2">
        <f t="shared" ref="AC23:AC38" si="46">RANK(AB23,AB$23:AB$38)</f>
        <v>1</v>
      </c>
      <c r="AD23" s="2" t="str">
        <f t="shared" ref="AD23:AD38" si="47">I23</f>
        <v>Honda</v>
      </c>
      <c r="AE23" s="2">
        <v>1</v>
      </c>
      <c r="AF23" s="12">
        <f t="shared" ref="AF23:AF38" si="48">RANK(AK23,AK$23:AK$38)</f>
        <v>1</v>
      </c>
      <c r="AG23" s="4" t="str">
        <f t="shared" ref="AG23:AG38" si="49">VLOOKUP(AE23,AC$23:AD$38,2,FALSE)</f>
        <v>Honda</v>
      </c>
      <c r="AH23" s="4">
        <f t="shared" ref="AH23:AH38" si="50">VLOOKUP(AG23,I$23:AB$38,17,FALSE)</f>
        <v>57</v>
      </c>
      <c r="AI23" s="7">
        <f t="shared" ref="AI23:AI38" si="51">VLOOKUP(AG23,I$23:AB$38,18,FALSE)</f>
        <v>23</v>
      </c>
      <c r="AJ23" s="4">
        <f t="shared" ref="AJ23:AJ38" si="52">VLOOKUP(AG23,I$23:AB$38,19,FALSE)</f>
        <v>48</v>
      </c>
      <c r="AK23" s="2">
        <f t="shared" ref="AK23:AK38" si="53">AH23*10000+AI23*100+AJ23</f>
        <v>572348</v>
      </c>
    </row>
    <row r="24" spans="1:37">
      <c r="A24" s="2" t="str">
        <f t="shared" si="24"/>
        <v>青森</v>
      </c>
      <c r="B24" s="4" t="s">
        <v>86</v>
      </c>
      <c r="C24" s="5"/>
      <c r="D24" s="5" t="s">
        <v>4</v>
      </c>
      <c r="E24" s="5"/>
      <c r="F24" s="4" t="s">
        <v>84</v>
      </c>
      <c r="G24" s="2" t="str">
        <f t="shared" si="25"/>
        <v>未</v>
      </c>
      <c r="H24" s="4">
        <f t="shared" si="26"/>
        <v>2</v>
      </c>
      <c r="I24" s="4" t="str">
        <f t="shared" si="27"/>
        <v>滋賀</v>
      </c>
      <c r="J24" s="4">
        <f t="shared" si="28"/>
        <v>28</v>
      </c>
      <c r="K24" s="4">
        <f t="shared" si="29"/>
        <v>16</v>
      </c>
      <c r="L24" s="4">
        <f t="shared" si="30"/>
        <v>7</v>
      </c>
      <c r="M24" s="4">
        <f t="shared" si="31"/>
        <v>5</v>
      </c>
      <c r="N24" s="4">
        <f t="shared" si="32"/>
        <v>45</v>
      </c>
      <c r="O24" s="4">
        <f t="shared" si="33"/>
        <v>32</v>
      </c>
      <c r="P24" s="7">
        <f t="shared" si="34"/>
        <v>13</v>
      </c>
      <c r="Q24" s="4">
        <f t="shared" si="35"/>
        <v>55</v>
      </c>
      <c r="R24" s="2">
        <f t="shared" si="36"/>
        <v>551345</v>
      </c>
      <c r="S24" s="8" t="str">
        <f t="shared" si="37"/>
        <v/>
      </c>
      <c r="T24" s="5">
        <f t="shared" si="38"/>
        <v>0</v>
      </c>
      <c r="U24" s="5" t="s">
        <v>4</v>
      </c>
      <c r="V24" s="5">
        <f t="shared" si="39"/>
        <v>0</v>
      </c>
      <c r="W24" s="4" t="str">
        <f t="shared" si="40"/>
        <v>武蔵野</v>
      </c>
      <c r="X24" s="9" t="str">
        <f t="shared" si="41"/>
        <v>未</v>
      </c>
      <c r="Y24" s="9">
        <f t="shared" si="42"/>
        <v>55</v>
      </c>
      <c r="Z24" s="10">
        <f t="shared" si="43"/>
        <v>13</v>
      </c>
      <c r="AA24" s="11">
        <f t="shared" si="44"/>
        <v>45</v>
      </c>
      <c r="AB24" s="2">
        <f t="shared" si="45"/>
        <v>551344.99</v>
      </c>
      <c r="AC24" s="2">
        <f t="shared" si="46"/>
        <v>2</v>
      </c>
      <c r="AD24" s="2" t="str">
        <f t="shared" si="47"/>
        <v>滋賀</v>
      </c>
      <c r="AE24" s="2">
        <v>2</v>
      </c>
      <c r="AF24" s="12">
        <f t="shared" si="48"/>
        <v>2</v>
      </c>
      <c r="AG24" s="4" t="str">
        <f t="shared" si="49"/>
        <v>滋賀</v>
      </c>
      <c r="AH24" s="4">
        <f t="shared" si="50"/>
        <v>55</v>
      </c>
      <c r="AI24" s="7">
        <f t="shared" si="51"/>
        <v>13</v>
      </c>
      <c r="AJ24" s="4">
        <f t="shared" si="52"/>
        <v>45</v>
      </c>
      <c r="AK24" s="2">
        <f t="shared" si="53"/>
        <v>551345</v>
      </c>
    </row>
    <row r="25" spans="1:37">
      <c r="A25" s="2" t="str">
        <f t="shared" si="24"/>
        <v>武蔵野</v>
      </c>
      <c r="B25" s="4" t="s">
        <v>83</v>
      </c>
      <c r="C25" s="5"/>
      <c r="D25" s="5" t="s">
        <v>4</v>
      </c>
      <c r="E25" s="5"/>
      <c r="F25" s="4" t="s">
        <v>95</v>
      </c>
      <c r="G25" s="2" t="str">
        <f t="shared" si="25"/>
        <v>未</v>
      </c>
      <c r="H25" s="4">
        <f t="shared" si="26"/>
        <v>3</v>
      </c>
      <c r="I25" s="4" t="str">
        <f t="shared" si="27"/>
        <v>青森</v>
      </c>
      <c r="J25" s="4">
        <f t="shared" si="28"/>
        <v>28</v>
      </c>
      <c r="K25" s="4">
        <f t="shared" si="29"/>
        <v>14</v>
      </c>
      <c r="L25" s="4">
        <f t="shared" si="30"/>
        <v>8</v>
      </c>
      <c r="M25" s="4">
        <f t="shared" si="31"/>
        <v>6</v>
      </c>
      <c r="N25" s="4">
        <f t="shared" si="32"/>
        <v>39</v>
      </c>
      <c r="O25" s="4">
        <f t="shared" si="33"/>
        <v>25</v>
      </c>
      <c r="P25" s="7">
        <f t="shared" si="34"/>
        <v>14</v>
      </c>
      <c r="Q25" s="4">
        <f t="shared" si="35"/>
        <v>50</v>
      </c>
      <c r="R25" s="2">
        <f t="shared" si="36"/>
        <v>501439</v>
      </c>
      <c r="S25" s="8" t="str">
        <f t="shared" si="37"/>
        <v/>
      </c>
      <c r="T25" s="5">
        <f t="shared" si="38"/>
        <v>0</v>
      </c>
      <c r="U25" s="5" t="s">
        <v>4</v>
      </c>
      <c r="V25" s="5">
        <f t="shared" si="39"/>
        <v>0</v>
      </c>
      <c r="W25" s="4" t="str">
        <f t="shared" si="40"/>
        <v>枚方</v>
      </c>
      <c r="X25" s="9" t="str">
        <f t="shared" si="41"/>
        <v>未</v>
      </c>
      <c r="Y25" s="9">
        <f t="shared" si="42"/>
        <v>50</v>
      </c>
      <c r="Z25" s="10">
        <f t="shared" si="43"/>
        <v>14</v>
      </c>
      <c r="AA25" s="11">
        <f t="shared" si="44"/>
        <v>39</v>
      </c>
      <c r="AB25" s="2">
        <f t="shared" si="45"/>
        <v>501438.98</v>
      </c>
      <c r="AC25" s="2">
        <f t="shared" si="46"/>
        <v>3</v>
      </c>
      <c r="AD25" s="2" t="str">
        <f t="shared" si="47"/>
        <v>青森</v>
      </c>
      <c r="AE25" s="2">
        <v>3</v>
      </c>
      <c r="AF25" s="12">
        <f t="shared" si="48"/>
        <v>3</v>
      </c>
      <c r="AG25" s="4" t="str">
        <f t="shared" si="49"/>
        <v>青森</v>
      </c>
      <c r="AH25" s="4">
        <f t="shared" si="50"/>
        <v>50</v>
      </c>
      <c r="AI25" s="7">
        <f t="shared" si="51"/>
        <v>14</v>
      </c>
      <c r="AJ25" s="4">
        <f t="shared" si="52"/>
        <v>39</v>
      </c>
      <c r="AK25" s="2">
        <f t="shared" si="53"/>
        <v>501439</v>
      </c>
    </row>
    <row r="26" spans="1:37">
      <c r="A26" s="2" t="str">
        <f t="shared" si="24"/>
        <v>沖縄</v>
      </c>
      <c r="B26" s="4" t="s">
        <v>89</v>
      </c>
      <c r="C26" s="5"/>
      <c r="D26" s="5" t="s">
        <v>4</v>
      </c>
      <c r="E26" s="5"/>
      <c r="F26" s="4" t="s">
        <v>87</v>
      </c>
      <c r="G26" s="2" t="str">
        <f t="shared" si="25"/>
        <v>未</v>
      </c>
      <c r="H26" s="4">
        <f t="shared" si="26"/>
        <v>4</v>
      </c>
      <c r="I26" s="4" t="str">
        <f t="shared" si="27"/>
        <v>浦安市川</v>
      </c>
      <c r="J26" s="4">
        <f t="shared" si="28"/>
        <v>28</v>
      </c>
      <c r="K26" s="4">
        <f t="shared" si="29"/>
        <v>13</v>
      </c>
      <c r="L26" s="4">
        <f t="shared" si="30"/>
        <v>9</v>
      </c>
      <c r="M26" s="4">
        <f t="shared" si="31"/>
        <v>6</v>
      </c>
      <c r="N26" s="4">
        <f t="shared" si="32"/>
        <v>30</v>
      </c>
      <c r="O26" s="4">
        <f t="shared" si="33"/>
        <v>21</v>
      </c>
      <c r="P26" s="7">
        <f t="shared" si="34"/>
        <v>9</v>
      </c>
      <c r="Q26" s="4">
        <f t="shared" si="35"/>
        <v>48</v>
      </c>
      <c r="R26" s="2">
        <f t="shared" si="36"/>
        <v>480930</v>
      </c>
      <c r="S26" s="8" t="str">
        <f t="shared" si="37"/>
        <v/>
      </c>
      <c r="T26" s="5">
        <f t="shared" si="38"/>
        <v>0</v>
      </c>
      <c r="U26" s="5" t="s">
        <v>4</v>
      </c>
      <c r="V26" s="5">
        <f t="shared" si="39"/>
        <v>0</v>
      </c>
      <c r="W26" s="4" t="str">
        <f t="shared" si="40"/>
        <v>Honda</v>
      </c>
      <c r="X26" s="9" t="str">
        <f t="shared" si="41"/>
        <v>未</v>
      </c>
      <c r="Y26" s="9">
        <f t="shared" si="42"/>
        <v>48</v>
      </c>
      <c r="Z26" s="10">
        <f t="shared" si="43"/>
        <v>9</v>
      </c>
      <c r="AA26" s="11">
        <f t="shared" si="44"/>
        <v>30</v>
      </c>
      <c r="AB26" s="2">
        <f t="shared" si="45"/>
        <v>480929.97</v>
      </c>
      <c r="AC26" s="2">
        <f t="shared" si="46"/>
        <v>4</v>
      </c>
      <c r="AD26" s="2" t="str">
        <f t="shared" si="47"/>
        <v>浦安市川</v>
      </c>
      <c r="AE26" s="2">
        <v>4</v>
      </c>
      <c r="AF26" s="12">
        <f t="shared" si="48"/>
        <v>4</v>
      </c>
      <c r="AG26" s="4" t="str">
        <f t="shared" si="49"/>
        <v>浦安市川</v>
      </c>
      <c r="AH26" s="4">
        <f t="shared" si="50"/>
        <v>48</v>
      </c>
      <c r="AI26" s="7">
        <f t="shared" si="51"/>
        <v>9</v>
      </c>
      <c r="AJ26" s="4">
        <f t="shared" si="52"/>
        <v>30</v>
      </c>
      <c r="AK26" s="2">
        <f t="shared" si="53"/>
        <v>480930</v>
      </c>
    </row>
    <row r="27" spans="1:37">
      <c r="A27" s="2" t="str">
        <f t="shared" si="24"/>
        <v>鈴鹿</v>
      </c>
      <c r="B27" s="4" t="s">
        <v>88</v>
      </c>
      <c r="C27" s="5"/>
      <c r="D27" s="5" t="s">
        <v>4</v>
      </c>
      <c r="E27" s="5"/>
      <c r="F27" s="4" t="s">
        <v>93</v>
      </c>
      <c r="G27" s="2" t="str">
        <f t="shared" si="25"/>
        <v>未</v>
      </c>
      <c r="H27" s="4">
        <f t="shared" si="26"/>
        <v>5</v>
      </c>
      <c r="I27" s="4" t="str">
        <f t="shared" si="27"/>
        <v>枚方</v>
      </c>
      <c r="J27" s="4">
        <f t="shared" si="28"/>
        <v>28</v>
      </c>
      <c r="K27" s="4">
        <f t="shared" si="29"/>
        <v>13</v>
      </c>
      <c r="L27" s="4">
        <f t="shared" si="30"/>
        <v>5</v>
      </c>
      <c r="M27" s="4">
        <f t="shared" si="31"/>
        <v>10</v>
      </c>
      <c r="N27" s="4">
        <f t="shared" si="32"/>
        <v>50</v>
      </c>
      <c r="O27" s="4">
        <f t="shared" si="33"/>
        <v>41</v>
      </c>
      <c r="P27" s="7">
        <f t="shared" si="34"/>
        <v>9</v>
      </c>
      <c r="Q27" s="4">
        <f t="shared" si="35"/>
        <v>44</v>
      </c>
      <c r="R27" s="2">
        <f t="shared" si="36"/>
        <v>440950</v>
      </c>
      <c r="S27" s="8" t="str">
        <f t="shared" si="37"/>
        <v/>
      </c>
      <c r="T27" s="5">
        <f t="shared" si="38"/>
        <v>0</v>
      </c>
      <c r="U27" s="5" t="s">
        <v>4</v>
      </c>
      <c r="V27" s="5">
        <f t="shared" si="39"/>
        <v>0</v>
      </c>
      <c r="W27" s="4" t="str">
        <f t="shared" si="40"/>
        <v>青森</v>
      </c>
      <c r="X27" s="9" t="str">
        <f t="shared" si="41"/>
        <v>未</v>
      </c>
      <c r="Y27" s="9">
        <f t="shared" si="42"/>
        <v>44</v>
      </c>
      <c r="Z27" s="10">
        <f t="shared" si="43"/>
        <v>9</v>
      </c>
      <c r="AA27" s="11">
        <f t="shared" si="44"/>
        <v>50</v>
      </c>
      <c r="AB27" s="2">
        <f t="shared" si="45"/>
        <v>440949.96</v>
      </c>
      <c r="AC27" s="2">
        <f t="shared" si="46"/>
        <v>5</v>
      </c>
      <c r="AD27" s="2" t="str">
        <f t="shared" si="47"/>
        <v>枚方</v>
      </c>
      <c r="AE27" s="2">
        <v>5</v>
      </c>
      <c r="AF27" s="12">
        <f t="shared" si="48"/>
        <v>5</v>
      </c>
      <c r="AG27" s="4" t="str">
        <f t="shared" si="49"/>
        <v>枚方</v>
      </c>
      <c r="AH27" s="4">
        <f t="shared" si="50"/>
        <v>44</v>
      </c>
      <c r="AI27" s="7">
        <f t="shared" si="51"/>
        <v>9</v>
      </c>
      <c r="AJ27" s="4">
        <f t="shared" si="52"/>
        <v>50</v>
      </c>
      <c r="AK27" s="2">
        <f t="shared" si="53"/>
        <v>440950</v>
      </c>
    </row>
    <row r="28" spans="1:37">
      <c r="A28" s="2" t="str">
        <f t="shared" si="24"/>
        <v>浦安市川</v>
      </c>
      <c r="B28" s="4" t="s">
        <v>82</v>
      </c>
      <c r="C28" s="5"/>
      <c r="D28" s="5" t="s">
        <v>4</v>
      </c>
      <c r="E28" s="5"/>
      <c r="F28" s="4" t="s">
        <v>85</v>
      </c>
      <c r="G28" s="2" t="str">
        <f t="shared" si="25"/>
        <v>未</v>
      </c>
      <c r="H28" s="4">
        <f t="shared" si="26"/>
        <v>6</v>
      </c>
      <c r="I28" s="4" t="str">
        <f t="shared" si="27"/>
        <v>沖縄</v>
      </c>
      <c r="J28" s="4">
        <f t="shared" si="28"/>
        <v>28</v>
      </c>
      <c r="K28" s="4">
        <f t="shared" si="29"/>
        <v>12</v>
      </c>
      <c r="L28" s="4">
        <f t="shared" si="30"/>
        <v>7</v>
      </c>
      <c r="M28" s="4">
        <f t="shared" si="31"/>
        <v>9</v>
      </c>
      <c r="N28" s="4">
        <f t="shared" si="32"/>
        <v>39</v>
      </c>
      <c r="O28" s="4">
        <f t="shared" si="33"/>
        <v>32</v>
      </c>
      <c r="P28" s="7">
        <f t="shared" si="34"/>
        <v>7</v>
      </c>
      <c r="Q28" s="4">
        <f t="shared" si="35"/>
        <v>43</v>
      </c>
      <c r="R28" s="2">
        <f t="shared" si="36"/>
        <v>430739</v>
      </c>
      <c r="S28" s="8" t="str">
        <f t="shared" si="37"/>
        <v/>
      </c>
      <c r="T28" s="5">
        <f t="shared" si="38"/>
        <v>0</v>
      </c>
      <c r="U28" s="5" t="s">
        <v>4</v>
      </c>
      <c r="V28" s="5">
        <f t="shared" si="39"/>
        <v>0</v>
      </c>
      <c r="W28" s="4" t="str">
        <f t="shared" si="40"/>
        <v>V三重</v>
      </c>
      <c r="X28" s="9" t="str">
        <f t="shared" si="41"/>
        <v>未</v>
      </c>
      <c r="Y28" s="9">
        <f t="shared" si="42"/>
        <v>43</v>
      </c>
      <c r="Z28" s="10">
        <f t="shared" si="43"/>
        <v>7</v>
      </c>
      <c r="AA28" s="11">
        <f t="shared" si="44"/>
        <v>39</v>
      </c>
      <c r="AB28" s="2">
        <f t="shared" si="45"/>
        <v>430738.95</v>
      </c>
      <c r="AC28" s="2">
        <f t="shared" si="46"/>
        <v>6</v>
      </c>
      <c r="AD28" s="2" t="str">
        <f t="shared" si="47"/>
        <v>沖縄</v>
      </c>
      <c r="AE28" s="2">
        <v>6</v>
      </c>
      <c r="AF28" s="12">
        <f t="shared" si="48"/>
        <v>6</v>
      </c>
      <c r="AG28" s="4" t="str">
        <f t="shared" si="49"/>
        <v>沖縄</v>
      </c>
      <c r="AH28" s="4">
        <f t="shared" si="50"/>
        <v>43</v>
      </c>
      <c r="AI28" s="7">
        <f t="shared" si="51"/>
        <v>7</v>
      </c>
      <c r="AJ28" s="4">
        <f t="shared" si="52"/>
        <v>39</v>
      </c>
      <c r="AK28" s="2">
        <f t="shared" si="53"/>
        <v>430739</v>
      </c>
    </row>
    <row r="29" spans="1:37">
      <c r="A29" s="2" t="str">
        <f t="shared" si="24"/>
        <v>ミネベア</v>
      </c>
      <c r="B29" s="4" t="s">
        <v>92</v>
      </c>
      <c r="C29" s="5"/>
      <c r="D29" s="5" t="s">
        <v>4</v>
      </c>
      <c r="E29" s="5"/>
      <c r="F29" s="4" t="s">
        <v>91</v>
      </c>
      <c r="G29" s="2" t="str">
        <f t="shared" si="25"/>
        <v>未</v>
      </c>
      <c r="H29" s="4">
        <f t="shared" si="26"/>
        <v>7</v>
      </c>
      <c r="I29" s="4" t="str">
        <f t="shared" si="27"/>
        <v>V大分</v>
      </c>
      <c r="J29" s="4">
        <f t="shared" si="28"/>
        <v>28</v>
      </c>
      <c r="K29" s="4">
        <f t="shared" si="29"/>
        <v>12</v>
      </c>
      <c r="L29" s="4">
        <f t="shared" si="30"/>
        <v>7</v>
      </c>
      <c r="M29" s="4">
        <f t="shared" si="31"/>
        <v>9</v>
      </c>
      <c r="N29" s="4">
        <f t="shared" si="32"/>
        <v>36</v>
      </c>
      <c r="O29" s="4">
        <f t="shared" si="33"/>
        <v>32</v>
      </c>
      <c r="P29" s="7">
        <f t="shared" si="34"/>
        <v>4</v>
      </c>
      <c r="Q29" s="4">
        <f t="shared" si="35"/>
        <v>43</v>
      </c>
      <c r="R29" s="2">
        <f t="shared" si="36"/>
        <v>430436</v>
      </c>
      <c r="S29" s="8" t="str">
        <f t="shared" si="37"/>
        <v/>
      </c>
      <c r="T29" s="5">
        <f t="shared" si="38"/>
        <v>0</v>
      </c>
      <c r="U29" s="5" t="s">
        <v>4</v>
      </c>
      <c r="V29" s="5">
        <f t="shared" si="39"/>
        <v>0</v>
      </c>
      <c r="W29" s="4" t="str">
        <f t="shared" si="40"/>
        <v>鈴鹿</v>
      </c>
      <c r="X29" s="9" t="str">
        <f t="shared" si="41"/>
        <v>未</v>
      </c>
      <c r="Y29" s="9">
        <f t="shared" si="42"/>
        <v>43</v>
      </c>
      <c r="Z29" s="10">
        <f t="shared" si="43"/>
        <v>4</v>
      </c>
      <c r="AA29" s="11">
        <f t="shared" si="44"/>
        <v>36</v>
      </c>
      <c r="AB29" s="2">
        <f t="shared" si="45"/>
        <v>430435.94</v>
      </c>
      <c r="AC29" s="2">
        <f t="shared" si="46"/>
        <v>7</v>
      </c>
      <c r="AD29" s="2" t="str">
        <f t="shared" si="47"/>
        <v>V大分</v>
      </c>
      <c r="AE29" s="2">
        <v>7</v>
      </c>
      <c r="AF29" s="12">
        <f t="shared" si="48"/>
        <v>7</v>
      </c>
      <c r="AG29" s="4" t="str">
        <f t="shared" si="49"/>
        <v>V大分</v>
      </c>
      <c r="AH29" s="4">
        <f t="shared" si="50"/>
        <v>43</v>
      </c>
      <c r="AI29" s="7">
        <f t="shared" si="51"/>
        <v>4</v>
      </c>
      <c r="AJ29" s="4">
        <f t="shared" si="52"/>
        <v>36</v>
      </c>
      <c r="AK29" s="2">
        <f t="shared" si="53"/>
        <v>430436</v>
      </c>
    </row>
    <row r="30" spans="1:37">
      <c r="A30" s="2" t="str">
        <f t="shared" si="24"/>
        <v>飛鳥</v>
      </c>
      <c r="B30" s="4" t="s">
        <v>16</v>
      </c>
      <c r="C30" s="5"/>
      <c r="D30" s="5" t="s">
        <v>4</v>
      </c>
      <c r="E30" s="5"/>
      <c r="F30" s="4" t="s">
        <v>96</v>
      </c>
      <c r="G30" s="2" t="str">
        <f t="shared" si="25"/>
        <v>未</v>
      </c>
      <c r="H30" s="4">
        <f t="shared" si="26"/>
        <v>8</v>
      </c>
      <c r="I30" s="4" t="str">
        <f t="shared" si="27"/>
        <v>V三重</v>
      </c>
      <c r="J30" s="4">
        <f t="shared" si="28"/>
        <v>28</v>
      </c>
      <c r="K30" s="4">
        <f t="shared" si="29"/>
        <v>9</v>
      </c>
      <c r="L30" s="4">
        <f t="shared" si="30"/>
        <v>12</v>
      </c>
      <c r="M30" s="4">
        <f t="shared" si="31"/>
        <v>7</v>
      </c>
      <c r="N30" s="4">
        <f t="shared" si="32"/>
        <v>30</v>
      </c>
      <c r="O30" s="4">
        <f t="shared" si="33"/>
        <v>25</v>
      </c>
      <c r="P30" s="7">
        <f t="shared" si="34"/>
        <v>5</v>
      </c>
      <c r="Q30" s="4">
        <f t="shared" si="35"/>
        <v>39</v>
      </c>
      <c r="R30" s="2">
        <f t="shared" si="36"/>
        <v>390530</v>
      </c>
      <c r="S30" s="8" t="str">
        <f t="shared" si="37"/>
        <v/>
      </c>
      <c r="T30" s="5">
        <f t="shared" si="38"/>
        <v>0</v>
      </c>
      <c r="U30" s="5" t="s">
        <v>4</v>
      </c>
      <c r="V30" s="5">
        <f t="shared" si="39"/>
        <v>0</v>
      </c>
      <c r="W30" s="4" t="str">
        <f t="shared" si="40"/>
        <v>沖縄</v>
      </c>
      <c r="X30" s="9" t="str">
        <f t="shared" si="41"/>
        <v>未</v>
      </c>
      <c r="Y30" s="9">
        <f t="shared" si="42"/>
        <v>39</v>
      </c>
      <c r="Z30" s="10">
        <f t="shared" si="43"/>
        <v>5</v>
      </c>
      <c r="AA30" s="11">
        <f t="shared" si="44"/>
        <v>30</v>
      </c>
      <c r="AB30" s="2">
        <f t="shared" si="45"/>
        <v>390529.93</v>
      </c>
      <c r="AC30" s="2">
        <f t="shared" si="46"/>
        <v>8</v>
      </c>
      <c r="AD30" s="2" t="str">
        <f t="shared" si="47"/>
        <v>V三重</v>
      </c>
      <c r="AE30" s="2">
        <v>8</v>
      </c>
      <c r="AF30" s="12">
        <f t="shared" si="48"/>
        <v>8</v>
      </c>
      <c r="AG30" s="4" t="str">
        <f t="shared" si="49"/>
        <v>V三重</v>
      </c>
      <c r="AH30" s="4">
        <f t="shared" si="50"/>
        <v>39</v>
      </c>
      <c r="AI30" s="7">
        <f t="shared" si="51"/>
        <v>5</v>
      </c>
      <c r="AJ30" s="4">
        <f t="shared" si="52"/>
        <v>30</v>
      </c>
      <c r="AK30" s="2">
        <f t="shared" si="53"/>
        <v>390530</v>
      </c>
    </row>
    <row r="31" spans="1:37">
      <c r="H31" s="4">
        <f t="shared" si="26"/>
        <v>9</v>
      </c>
      <c r="I31" s="4" t="str">
        <f t="shared" si="27"/>
        <v>岩手</v>
      </c>
      <c r="J31" s="4">
        <f t="shared" si="28"/>
        <v>28</v>
      </c>
      <c r="K31" s="4">
        <f t="shared" si="29"/>
        <v>10</v>
      </c>
      <c r="L31" s="4">
        <f t="shared" si="30"/>
        <v>6</v>
      </c>
      <c r="M31" s="4">
        <f t="shared" si="31"/>
        <v>12</v>
      </c>
      <c r="N31" s="4">
        <f t="shared" si="32"/>
        <v>41</v>
      </c>
      <c r="O31" s="4">
        <f t="shared" si="33"/>
        <v>44</v>
      </c>
      <c r="P31" s="7">
        <f t="shared" si="34"/>
        <v>-3</v>
      </c>
      <c r="Q31" s="4">
        <f t="shared" si="35"/>
        <v>36</v>
      </c>
      <c r="R31" s="2">
        <f t="shared" si="36"/>
        <v>359741</v>
      </c>
      <c r="S31" s="8" t="str">
        <f t="shared" si="37"/>
        <v/>
      </c>
      <c r="T31" s="5">
        <f t="shared" si="38"/>
        <v>0</v>
      </c>
      <c r="U31" s="5" t="s">
        <v>4</v>
      </c>
      <c r="V31" s="5">
        <f t="shared" si="39"/>
        <v>0</v>
      </c>
      <c r="W31" s="4" t="str">
        <f t="shared" si="40"/>
        <v>YSCC</v>
      </c>
      <c r="X31" s="9" t="str">
        <f t="shared" si="41"/>
        <v>未</v>
      </c>
      <c r="Y31" s="9">
        <f t="shared" si="42"/>
        <v>36</v>
      </c>
      <c r="Z31" s="10">
        <f t="shared" si="43"/>
        <v>-3</v>
      </c>
      <c r="AA31" s="11">
        <f t="shared" si="44"/>
        <v>41</v>
      </c>
      <c r="AB31" s="2">
        <f t="shared" si="45"/>
        <v>359740.92</v>
      </c>
      <c r="AC31" s="2">
        <f t="shared" si="46"/>
        <v>9</v>
      </c>
      <c r="AD31" s="2" t="str">
        <f t="shared" si="47"/>
        <v>岩手</v>
      </c>
      <c r="AE31" s="2">
        <v>9</v>
      </c>
      <c r="AF31" s="12">
        <f t="shared" si="48"/>
        <v>9</v>
      </c>
      <c r="AG31" s="4" t="str">
        <f t="shared" si="49"/>
        <v>岩手</v>
      </c>
      <c r="AH31" s="4">
        <f t="shared" si="50"/>
        <v>36</v>
      </c>
      <c r="AI31" s="7">
        <f t="shared" si="51"/>
        <v>-3</v>
      </c>
      <c r="AJ31" s="4">
        <f t="shared" si="52"/>
        <v>41</v>
      </c>
      <c r="AK31" s="2">
        <f t="shared" si="53"/>
        <v>359741</v>
      </c>
    </row>
    <row r="32" spans="1:37">
      <c r="H32" s="4">
        <f t="shared" si="26"/>
        <v>10</v>
      </c>
      <c r="I32" s="4" t="str">
        <f t="shared" si="27"/>
        <v>ミネベア</v>
      </c>
      <c r="J32" s="4">
        <f t="shared" si="28"/>
        <v>28</v>
      </c>
      <c r="K32" s="4">
        <f t="shared" si="29"/>
        <v>9</v>
      </c>
      <c r="L32" s="4">
        <f t="shared" si="30"/>
        <v>7</v>
      </c>
      <c r="M32" s="4">
        <f t="shared" si="31"/>
        <v>12</v>
      </c>
      <c r="N32" s="4">
        <f t="shared" si="32"/>
        <v>38</v>
      </c>
      <c r="O32" s="4">
        <f t="shared" si="33"/>
        <v>37</v>
      </c>
      <c r="P32" s="7">
        <f t="shared" si="34"/>
        <v>1</v>
      </c>
      <c r="Q32" s="4">
        <f t="shared" si="35"/>
        <v>34</v>
      </c>
      <c r="R32" s="2">
        <f t="shared" si="36"/>
        <v>340138</v>
      </c>
      <c r="S32" s="8" t="str">
        <f t="shared" si="37"/>
        <v/>
      </c>
      <c r="T32" s="5">
        <f t="shared" si="38"/>
        <v>0</v>
      </c>
      <c r="U32" s="5" t="s">
        <v>4</v>
      </c>
      <c r="V32" s="5">
        <f t="shared" si="39"/>
        <v>0</v>
      </c>
      <c r="W32" s="4" t="str">
        <f t="shared" si="40"/>
        <v>マルヤス</v>
      </c>
      <c r="X32" s="9" t="str">
        <f t="shared" si="41"/>
        <v>未</v>
      </c>
      <c r="Y32" s="9">
        <f t="shared" si="42"/>
        <v>34</v>
      </c>
      <c r="Z32" s="10">
        <f t="shared" si="43"/>
        <v>1</v>
      </c>
      <c r="AA32" s="11">
        <f t="shared" si="44"/>
        <v>38</v>
      </c>
      <c r="AB32" s="2">
        <f t="shared" si="45"/>
        <v>340137.91</v>
      </c>
      <c r="AC32" s="2">
        <f t="shared" si="46"/>
        <v>10</v>
      </c>
      <c r="AD32" s="2" t="str">
        <f t="shared" si="47"/>
        <v>ミネベア</v>
      </c>
      <c r="AE32" s="2">
        <v>10</v>
      </c>
      <c r="AF32" s="12">
        <f t="shared" si="48"/>
        <v>10</v>
      </c>
      <c r="AG32" s="4" t="str">
        <f t="shared" si="49"/>
        <v>ミネベア</v>
      </c>
      <c r="AH32" s="4">
        <f t="shared" si="50"/>
        <v>34</v>
      </c>
      <c r="AI32" s="7">
        <f t="shared" si="51"/>
        <v>1</v>
      </c>
      <c r="AJ32" s="4">
        <f t="shared" si="52"/>
        <v>38</v>
      </c>
      <c r="AK32" s="2">
        <f t="shared" si="53"/>
        <v>340138</v>
      </c>
    </row>
    <row r="33" spans="8:37">
      <c r="H33" s="4">
        <f t="shared" si="26"/>
        <v>11</v>
      </c>
      <c r="I33" s="4" t="str">
        <f t="shared" si="27"/>
        <v>新宿</v>
      </c>
      <c r="J33" s="4">
        <f t="shared" si="28"/>
        <v>28</v>
      </c>
      <c r="K33" s="4">
        <f t="shared" si="29"/>
        <v>7</v>
      </c>
      <c r="L33" s="4">
        <f t="shared" si="30"/>
        <v>9</v>
      </c>
      <c r="M33" s="4">
        <f t="shared" si="31"/>
        <v>12</v>
      </c>
      <c r="N33" s="4">
        <f t="shared" si="32"/>
        <v>26</v>
      </c>
      <c r="O33" s="4">
        <f t="shared" si="33"/>
        <v>31</v>
      </c>
      <c r="P33" s="7">
        <f t="shared" si="34"/>
        <v>-5</v>
      </c>
      <c r="Q33" s="4">
        <f t="shared" si="35"/>
        <v>30</v>
      </c>
      <c r="R33" s="2">
        <f t="shared" si="36"/>
        <v>299526</v>
      </c>
      <c r="S33" s="8" t="str">
        <f t="shared" si="37"/>
        <v/>
      </c>
      <c r="T33" s="5">
        <f t="shared" si="38"/>
        <v>0</v>
      </c>
      <c r="U33" s="5" t="s">
        <v>4</v>
      </c>
      <c r="V33" s="5">
        <f t="shared" si="39"/>
        <v>0</v>
      </c>
      <c r="W33" s="4" t="str">
        <f t="shared" si="40"/>
        <v>飛鳥</v>
      </c>
      <c r="X33" s="9" t="str">
        <f t="shared" si="41"/>
        <v>未</v>
      </c>
      <c r="Y33" s="9">
        <f t="shared" si="42"/>
        <v>30</v>
      </c>
      <c r="Z33" s="10">
        <f t="shared" si="43"/>
        <v>-5</v>
      </c>
      <c r="AA33" s="11">
        <f t="shared" si="44"/>
        <v>26</v>
      </c>
      <c r="AB33" s="2">
        <f t="shared" si="45"/>
        <v>299525.90000000002</v>
      </c>
      <c r="AC33" s="2">
        <f t="shared" si="46"/>
        <v>11</v>
      </c>
      <c r="AD33" s="2" t="str">
        <f t="shared" si="47"/>
        <v>新宿</v>
      </c>
      <c r="AE33" s="2">
        <v>11</v>
      </c>
      <c r="AF33" s="12">
        <f t="shared" si="48"/>
        <v>11</v>
      </c>
      <c r="AG33" s="4" t="str">
        <f t="shared" si="49"/>
        <v>新宿</v>
      </c>
      <c r="AH33" s="4">
        <f t="shared" si="50"/>
        <v>30</v>
      </c>
      <c r="AI33" s="7">
        <f t="shared" si="51"/>
        <v>-5</v>
      </c>
      <c r="AJ33" s="4">
        <f t="shared" si="52"/>
        <v>26</v>
      </c>
      <c r="AK33" s="2">
        <f t="shared" si="53"/>
        <v>299526</v>
      </c>
    </row>
    <row r="34" spans="8:37">
      <c r="H34" s="4">
        <f t="shared" si="26"/>
        <v>12</v>
      </c>
      <c r="I34" s="4" t="str">
        <f t="shared" si="27"/>
        <v>マルヤス</v>
      </c>
      <c r="J34" s="4">
        <f t="shared" si="28"/>
        <v>28</v>
      </c>
      <c r="K34" s="4">
        <f t="shared" si="29"/>
        <v>8</v>
      </c>
      <c r="L34" s="4">
        <f t="shared" si="30"/>
        <v>6</v>
      </c>
      <c r="M34" s="4">
        <f t="shared" si="31"/>
        <v>14</v>
      </c>
      <c r="N34" s="4">
        <f t="shared" si="32"/>
        <v>25</v>
      </c>
      <c r="O34" s="4">
        <f t="shared" si="33"/>
        <v>35</v>
      </c>
      <c r="P34" s="7">
        <f t="shared" si="34"/>
        <v>-10</v>
      </c>
      <c r="Q34" s="4">
        <f t="shared" si="35"/>
        <v>30</v>
      </c>
      <c r="R34" s="2">
        <f t="shared" si="36"/>
        <v>299025</v>
      </c>
      <c r="S34" s="8" t="str">
        <f t="shared" si="37"/>
        <v/>
      </c>
      <c r="T34" s="5">
        <f t="shared" si="38"/>
        <v>0</v>
      </c>
      <c r="U34" s="5" t="s">
        <v>4</v>
      </c>
      <c r="V34" s="5">
        <f t="shared" si="39"/>
        <v>0</v>
      </c>
      <c r="W34" s="4" t="str">
        <f t="shared" si="40"/>
        <v>ミネベア</v>
      </c>
      <c r="X34" s="9" t="str">
        <f t="shared" si="41"/>
        <v>未</v>
      </c>
      <c r="Y34" s="9">
        <f t="shared" si="42"/>
        <v>30</v>
      </c>
      <c r="Z34" s="10">
        <f t="shared" si="43"/>
        <v>-10</v>
      </c>
      <c r="AA34" s="11">
        <f t="shared" si="44"/>
        <v>25</v>
      </c>
      <c r="AB34" s="2">
        <f t="shared" si="45"/>
        <v>299024.89</v>
      </c>
      <c r="AC34" s="2">
        <f t="shared" si="46"/>
        <v>12</v>
      </c>
      <c r="AD34" s="2" t="str">
        <f t="shared" si="47"/>
        <v>マルヤス</v>
      </c>
      <c r="AE34" s="2">
        <v>12</v>
      </c>
      <c r="AF34" s="12">
        <f t="shared" si="48"/>
        <v>12</v>
      </c>
      <c r="AG34" s="4" t="str">
        <f t="shared" si="49"/>
        <v>マルヤス</v>
      </c>
      <c r="AH34" s="4">
        <f t="shared" si="50"/>
        <v>30</v>
      </c>
      <c r="AI34" s="7">
        <f t="shared" si="51"/>
        <v>-10</v>
      </c>
      <c r="AJ34" s="4">
        <f t="shared" si="52"/>
        <v>25</v>
      </c>
      <c r="AK34" s="2">
        <f t="shared" si="53"/>
        <v>299025</v>
      </c>
    </row>
    <row r="35" spans="8:37">
      <c r="H35" s="4">
        <f t="shared" si="26"/>
        <v>13</v>
      </c>
      <c r="I35" s="4" t="str">
        <f t="shared" si="27"/>
        <v>鈴鹿</v>
      </c>
      <c r="J35" s="4">
        <f t="shared" si="28"/>
        <v>28</v>
      </c>
      <c r="K35" s="4">
        <f t="shared" si="29"/>
        <v>7</v>
      </c>
      <c r="L35" s="4">
        <f t="shared" si="30"/>
        <v>7</v>
      </c>
      <c r="M35" s="4">
        <f t="shared" si="31"/>
        <v>14</v>
      </c>
      <c r="N35" s="4">
        <f t="shared" si="32"/>
        <v>27</v>
      </c>
      <c r="O35" s="4">
        <f t="shared" si="33"/>
        <v>41</v>
      </c>
      <c r="P35" s="7">
        <f t="shared" si="34"/>
        <v>-14</v>
      </c>
      <c r="Q35" s="4">
        <f t="shared" si="35"/>
        <v>28</v>
      </c>
      <c r="R35" s="2">
        <f t="shared" si="36"/>
        <v>278627</v>
      </c>
      <c r="S35" s="8" t="str">
        <f t="shared" si="37"/>
        <v/>
      </c>
      <c r="T35" s="5">
        <f t="shared" si="38"/>
        <v>0</v>
      </c>
      <c r="U35" s="5" t="s">
        <v>4</v>
      </c>
      <c r="V35" s="5">
        <f t="shared" si="39"/>
        <v>0</v>
      </c>
      <c r="W35" s="4" t="str">
        <f t="shared" si="40"/>
        <v>V大分</v>
      </c>
      <c r="X35" s="9" t="str">
        <f t="shared" si="41"/>
        <v>未</v>
      </c>
      <c r="Y35" s="9">
        <f t="shared" si="42"/>
        <v>28</v>
      </c>
      <c r="Z35" s="10">
        <f t="shared" si="43"/>
        <v>-14</v>
      </c>
      <c r="AA35" s="11">
        <f t="shared" si="44"/>
        <v>27</v>
      </c>
      <c r="AB35" s="2">
        <f t="shared" si="45"/>
        <v>278626.88</v>
      </c>
      <c r="AC35" s="2">
        <f t="shared" si="46"/>
        <v>13</v>
      </c>
      <c r="AD35" s="2" t="str">
        <f t="shared" si="47"/>
        <v>鈴鹿</v>
      </c>
      <c r="AE35" s="2">
        <v>13</v>
      </c>
      <c r="AF35" s="12">
        <f t="shared" si="48"/>
        <v>13</v>
      </c>
      <c r="AG35" s="4" t="str">
        <f t="shared" si="49"/>
        <v>鈴鹿</v>
      </c>
      <c r="AH35" s="4">
        <f t="shared" si="50"/>
        <v>28</v>
      </c>
      <c r="AI35" s="7">
        <f t="shared" si="51"/>
        <v>-14</v>
      </c>
      <c r="AJ35" s="4">
        <f t="shared" si="52"/>
        <v>27</v>
      </c>
      <c r="AK35" s="2">
        <f t="shared" si="53"/>
        <v>278627</v>
      </c>
    </row>
    <row r="36" spans="8:37">
      <c r="H36" s="4">
        <f t="shared" si="26"/>
        <v>14</v>
      </c>
      <c r="I36" s="4" t="str">
        <f t="shared" si="27"/>
        <v>YSCC</v>
      </c>
      <c r="J36" s="4">
        <f t="shared" si="28"/>
        <v>28</v>
      </c>
      <c r="K36" s="4">
        <f t="shared" si="29"/>
        <v>7</v>
      </c>
      <c r="L36" s="4">
        <f t="shared" si="30"/>
        <v>6</v>
      </c>
      <c r="M36" s="4">
        <f t="shared" si="31"/>
        <v>15</v>
      </c>
      <c r="N36" s="4">
        <f t="shared" si="32"/>
        <v>30</v>
      </c>
      <c r="O36" s="4">
        <f t="shared" si="33"/>
        <v>51</v>
      </c>
      <c r="P36" s="7">
        <f t="shared" si="34"/>
        <v>-21</v>
      </c>
      <c r="Q36" s="4">
        <f t="shared" si="35"/>
        <v>27</v>
      </c>
      <c r="R36" s="2">
        <f t="shared" si="36"/>
        <v>267930</v>
      </c>
      <c r="S36" s="8" t="str">
        <f t="shared" si="37"/>
        <v/>
      </c>
      <c r="T36" s="5">
        <f t="shared" si="38"/>
        <v>0</v>
      </c>
      <c r="U36" s="5" t="s">
        <v>4</v>
      </c>
      <c r="V36" s="5">
        <f t="shared" si="39"/>
        <v>0</v>
      </c>
      <c r="W36" s="4" t="str">
        <f t="shared" si="40"/>
        <v>岩手</v>
      </c>
      <c r="X36" s="9" t="str">
        <f t="shared" si="41"/>
        <v>未</v>
      </c>
      <c r="Y36" s="9">
        <f t="shared" si="42"/>
        <v>27</v>
      </c>
      <c r="Z36" s="10">
        <f t="shared" si="43"/>
        <v>-21</v>
      </c>
      <c r="AA36" s="11">
        <f t="shared" si="44"/>
        <v>30</v>
      </c>
      <c r="AB36" s="2">
        <f t="shared" si="45"/>
        <v>267929.87</v>
      </c>
      <c r="AC36" s="2">
        <f t="shared" si="46"/>
        <v>14</v>
      </c>
      <c r="AD36" s="2" t="str">
        <f t="shared" si="47"/>
        <v>YSCC</v>
      </c>
      <c r="AE36" s="2">
        <v>14</v>
      </c>
      <c r="AF36" s="12">
        <f t="shared" si="48"/>
        <v>14</v>
      </c>
      <c r="AG36" s="4" t="str">
        <f t="shared" si="49"/>
        <v>YSCC</v>
      </c>
      <c r="AH36" s="4">
        <f t="shared" si="50"/>
        <v>27</v>
      </c>
      <c r="AI36" s="7">
        <f t="shared" si="51"/>
        <v>-21</v>
      </c>
      <c r="AJ36" s="4">
        <f t="shared" si="52"/>
        <v>30</v>
      </c>
      <c r="AK36" s="2">
        <f t="shared" si="53"/>
        <v>267930</v>
      </c>
    </row>
    <row r="37" spans="8:37">
      <c r="H37" s="4">
        <f t="shared" si="26"/>
        <v>15</v>
      </c>
      <c r="I37" s="4" t="str">
        <f t="shared" si="27"/>
        <v>武蔵野</v>
      </c>
      <c r="J37" s="4">
        <f t="shared" si="28"/>
        <v>28</v>
      </c>
      <c r="K37" s="4">
        <f t="shared" si="29"/>
        <v>6</v>
      </c>
      <c r="L37" s="4">
        <f t="shared" si="30"/>
        <v>8</v>
      </c>
      <c r="M37" s="4">
        <f t="shared" si="31"/>
        <v>14</v>
      </c>
      <c r="N37" s="4">
        <f t="shared" si="32"/>
        <v>16</v>
      </c>
      <c r="O37" s="4">
        <f t="shared" si="33"/>
        <v>35</v>
      </c>
      <c r="P37" s="7">
        <f t="shared" si="34"/>
        <v>-19</v>
      </c>
      <c r="Q37" s="4">
        <f t="shared" si="35"/>
        <v>26</v>
      </c>
      <c r="R37" s="2">
        <f t="shared" si="36"/>
        <v>258116</v>
      </c>
      <c r="S37" s="8" t="str">
        <f t="shared" si="37"/>
        <v/>
      </c>
      <c r="T37" s="5">
        <f t="shared" si="38"/>
        <v>0</v>
      </c>
      <c r="U37" s="5" t="s">
        <v>4</v>
      </c>
      <c r="V37" s="5">
        <f t="shared" si="39"/>
        <v>0</v>
      </c>
      <c r="W37" s="4" t="str">
        <f t="shared" si="40"/>
        <v>滋賀</v>
      </c>
      <c r="X37" s="9" t="str">
        <f t="shared" si="41"/>
        <v>未</v>
      </c>
      <c r="Y37" s="9">
        <f t="shared" si="42"/>
        <v>26</v>
      </c>
      <c r="Z37" s="10">
        <f t="shared" si="43"/>
        <v>-19</v>
      </c>
      <c r="AA37" s="11">
        <f t="shared" si="44"/>
        <v>16</v>
      </c>
      <c r="AB37" s="2">
        <f t="shared" si="45"/>
        <v>258115.86</v>
      </c>
      <c r="AC37" s="2">
        <f t="shared" si="46"/>
        <v>15</v>
      </c>
      <c r="AD37" s="2" t="str">
        <f t="shared" si="47"/>
        <v>武蔵野</v>
      </c>
      <c r="AE37" s="2">
        <v>15</v>
      </c>
      <c r="AF37" s="12">
        <f t="shared" si="48"/>
        <v>15</v>
      </c>
      <c r="AG37" s="4" t="str">
        <f t="shared" si="49"/>
        <v>武蔵野</v>
      </c>
      <c r="AH37" s="4">
        <f t="shared" si="50"/>
        <v>26</v>
      </c>
      <c r="AI37" s="7">
        <f t="shared" si="51"/>
        <v>-19</v>
      </c>
      <c r="AJ37" s="4">
        <f t="shared" si="52"/>
        <v>16</v>
      </c>
      <c r="AK37" s="2">
        <f t="shared" si="53"/>
        <v>258116</v>
      </c>
    </row>
    <row r="38" spans="8:37">
      <c r="H38" s="4">
        <f t="shared" si="26"/>
        <v>16</v>
      </c>
      <c r="I38" s="4" t="str">
        <f t="shared" si="27"/>
        <v>飛鳥</v>
      </c>
      <c r="J38" s="4">
        <f t="shared" si="28"/>
        <v>28</v>
      </c>
      <c r="K38" s="4">
        <f t="shared" si="29"/>
        <v>3</v>
      </c>
      <c r="L38" s="4">
        <f t="shared" si="30"/>
        <v>11</v>
      </c>
      <c r="M38" s="4">
        <f t="shared" si="31"/>
        <v>14</v>
      </c>
      <c r="N38" s="4">
        <f t="shared" si="32"/>
        <v>19</v>
      </c>
      <c r="O38" s="4">
        <f t="shared" si="33"/>
        <v>32</v>
      </c>
      <c r="P38" s="7">
        <f t="shared" si="34"/>
        <v>-13</v>
      </c>
      <c r="Q38" s="4">
        <f t="shared" si="35"/>
        <v>20</v>
      </c>
      <c r="R38" s="2">
        <f t="shared" si="36"/>
        <v>198719</v>
      </c>
      <c r="S38" s="8" t="str">
        <f t="shared" si="37"/>
        <v/>
      </c>
      <c r="T38" s="5">
        <f t="shared" si="38"/>
        <v>0</v>
      </c>
      <c r="U38" s="5" t="s">
        <v>4</v>
      </c>
      <c r="V38" s="5">
        <f t="shared" si="39"/>
        <v>0</v>
      </c>
      <c r="W38" s="4" t="str">
        <f t="shared" si="40"/>
        <v>新宿</v>
      </c>
      <c r="X38" s="9" t="str">
        <f t="shared" si="41"/>
        <v>未</v>
      </c>
      <c r="Y38" s="9">
        <f t="shared" si="42"/>
        <v>20</v>
      </c>
      <c r="Z38" s="10">
        <f t="shared" si="43"/>
        <v>-13</v>
      </c>
      <c r="AA38" s="11">
        <f t="shared" si="44"/>
        <v>19</v>
      </c>
      <c r="AB38" s="2">
        <f t="shared" si="45"/>
        <v>198718.85</v>
      </c>
      <c r="AC38" s="2">
        <f t="shared" si="46"/>
        <v>16</v>
      </c>
      <c r="AD38" s="2" t="str">
        <f t="shared" si="47"/>
        <v>飛鳥</v>
      </c>
      <c r="AE38" s="2">
        <v>16</v>
      </c>
      <c r="AF38" s="12">
        <f t="shared" si="48"/>
        <v>16</v>
      </c>
      <c r="AG38" s="4" t="str">
        <f t="shared" si="49"/>
        <v>飛鳥</v>
      </c>
      <c r="AH38" s="4">
        <f t="shared" si="50"/>
        <v>20</v>
      </c>
      <c r="AI38" s="7">
        <f t="shared" si="51"/>
        <v>-13</v>
      </c>
      <c r="AJ38" s="4">
        <f t="shared" si="52"/>
        <v>19</v>
      </c>
      <c r="AK38" s="2">
        <f t="shared" si="53"/>
        <v>198719</v>
      </c>
    </row>
  </sheetData>
  <mergeCells count="2">
    <mergeCell ref="B3:F3"/>
    <mergeCell ref="B22:F22"/>
  </mergeCells>
  <phoneticPr fontId="1" type="Hiragana"/>
  <conditionalFormatting sqref="AF23:AJ38">
    <cfRule type="expression" dxfId="27" priority="3">
      <formula>$AF23&gt;=16</formula>
    </cfRule>
    <cfRule type="expression" dxfId="26" priority="2">
      <formula>$AF23&lt;=2</formula>
    </cfRule>
    <cfRule type="expression" dxfId="25" priority="1">
      <formula>$AF23&lt;=1</formula>
    </cfRule>
    <cfRule type="expression" dxfId="24" priority="4">
      <formula>$AF23&gt;=15</formula>
    </cfRule>
  </conditionalFormatting>
  <conditionalFormatting sqref="H4:Q19">
    <cfRule type="expression" dxfId="23" priority="15">
      <formula>$H4&gt;=16</formula>
    </cfRule>
    <cfRule type="expression" dxfId="22" priority="14">
      <formula>$H4&lt;=2</formula>
    </cfRule>
    <cfRule type="expression" dxfId="21" priority="13">
      <formula>$H4&lt;=1</formula>
    </cfRule>
    <cfRule type="expression" dxfId="20" priority="16">
      <formula>$H4&gt;=15</formula>
    </cfRule>
  </conditionalFormatting>
  <conditionalFormatting sqref="AF4:AJ19">
    <cfRule type="expression" dxfId="19" priority="11">
      <formula>$AF4&gt;=16</formula>
    </cfRule>
    <cfRule type="expression" dxfId="18" priority="10">
      <formula>$AF4&lt;=2</formula>
    </cfRule>
    <cfRule type="expression" dxfId="17" priority="9">
      <formula>$AF4&lt;=1</formula>
    </cfRule>
    <cfRule type="expression" dxfId="16" priority="12">
      <formula>$AF4&gt;=15</formula>
    </cfRule>
  </conditionalFormatting>
  <conditionalFormatting sqref="H23:Q38">
    <cfRule type="expression" dxfId="15" priority="7">
      <formula>$H23&gt;=16</formula>
    </cfRule>
    <cfRule type="expression" dxfId="14" priority="6">
      <formula>$H23&lt;=2</formula>
    </cfRule>
    <cfRule type="expression" dxfId="13" priority="5">
      <formula>$H23&lt;=1</formula>
    </cfRule>
    <cfRule type="expression" dxfId="12" priority="8">
      <formula>$H23&gt;=15</formula>
    </cfRule>
  </conditionalFormatting>
  <pageMargins left="0.7" right="0.7" top="0.75" bottom="0.75" header="0.3" footer="0.3"/>
  <pageSetup paperSize="9" scale="57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0" summaryRight="0"/>
    <pageSetUpPr fitToPage="1"/>
  </sheetPr>
  <dimension ref="A2:AK21"/>
  <sheetViews>
    <sheetView showGridLines="0" workbookViewId="0"/>
  </sheetViews>
  <sheetFormatPr defaultRowHeight="18"/>
  <cols>
    <col min="1" max="1" width="3.8984375" customWidth="1"/>
    <col min="3" max="3" width="4.19921875" style="1" customWidth="1"/>
    <col min="4" max="4" width="2.09765625" style="1" bestFit="1" customWidth="1"/>
    <col min="5" max="5" width="4.19921875" style="1" customWidth="1"/>
    <col min="7" max="7" width="5.5" customWidth="1"/>
    <col min="8" max="8" width="5.296875" customWidth="1"/>
    <col min="10" max="17" width="6.09765625" style="1" customWidth="1"/>
    <col min="18" max="18" width="5" customWidth="1"/>
    <col min="19" max="20" width="4.19921875" style="1" customWidth="1" outlineLevel="1"/>
    <col min="21" max="21" width="2.09765625" style="1" bestFit="1" customWidth="1" outlineLevel="1"/>
    <col min="22" max="22" width="4.19921875" style="1" customWidth="1" outlineLevel="1"/>
    <col min="23" max="23" width="8.796875" customWidth="1" outlineLevel="1"/>
    <col min="24" max="24" width="2" style="2" customWidth="1" outlineLevel="1"/>
    <col min="25" max="31" width="1.69921875" customWidth="1" outlineLevel="1"/>
    <col min="32" max="32" width="5.19921875" style="1" customWidth="1"/>
    <col min="33" max="36" width="8.796875" style="1" customWidth="1"/>
  </cols>
  <sheetData>
    <row r="2" spans="1:37">
      <c r="B2" t="s">
        <v>103</v>
      </c>
    </row>
    <row r="3" spans="1:37">
      <c r="B3" s="3" t="s">
        <v>47</v>
      </c>
      <c r="C3" s="3"/>
      <c r="D3" s="3"/>
      <c r="E3" s="3"/>
      <c r="F3" s="3"/>
      <c r="H3" s="6" t="s">
        <v>35</v>
      </c>
      <c r="I3" s="6" t="s">
        <v>36</v>
      </c>
      <c r="J3" s="6" t="s">
        <v>39</v>
      </c>
      <c r="K3" s="6" t="s">
        <v>41</v>
      </c>
      <c r="L3" s="6" t="s">
        <v>43</v>
      </c>
      <c r="M3" s="6" t="s">
        <v>44</v>
      </c>
      <c r="N3" s="6" t="s">
        <v>38</v>
      </c>
      <c r="O3" s="6" t="s">
        <v>46</v>
      </c>
      <c r="P3" s="6" t="s">
        <v>30</v>
      </c>
      <c r="Q3" s="6" t="s">
        <v>42</v>
      </c>
      <c r="AF3" s="6" t="s">
        <v>35</v>
      </c>
      <c r="AG3" s="6" t="s">
        <v>26</v>
      </c>
      <c r="AH3" s="6" t="s">
        <v>42</v>
      </c>
      <c r="AI3" s="6" t="s">
        <v>30</v>
      </c>
      <c r="AJ3" s="6" t="s">
        <v>31</v>
      </c>
    </row>
    <row r="4" spans="1:37">
      <c r="A4" s="2" t="str">
        <f>F4</f>
        <v>V市原</v>
      </c>
      <c r="B4" s="4" t="s">
        <v>97</v>
      </c>
      <c r="C4" s="5"/>
      <c r="D4" s="5" t="s">
        <v>4</v>
      </c>
      <c r="E4" s="5"/>
      <c r="F4" s="4" t="s">
        <v>98</v>
      </c>
      <c r="G4" s="2" t="str">
        <f>IF(ISBLANK(C4),"未","")</f>
        <v>未</v>
      </c>
      <c r="H4" s="4">
        <f>RANK(R4,R$4:R$8)</f>
        <v>1</v>
      </c>
      <c r="I4" s="4" t="s">
        <v>29</v>
      </c>
      <c r="J4" s="4">
        <f>SUM(K4:M4)</f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7">
        <f>N4-O4</f>
        <v>0</v>
      </c>
      <c r="Q4" s="4">
        <f>K4*3+L4</f>
        <v>0</v>
      </c>
      <c r="R4" s="2">
        <f>Q4*10000+P4*100+N4</f>
        <v>0</v>
      </c>
      <c r="S4" s="8" t="str">
        <f>IF(X4="未","",IF(T4&gt;V4,"○",IF(T4=V4,"△","●")))</f>
        <v/>
      </c>
      <c r="T4" s="5">
        <f>IF(COUNTIF($B$4:$B$5,I4),VLOOKUP(I4,$B$4:$G$5,2,FALSE),VLOOKUP(I4,$A$4:$G$5,5,FALSE))</f>
        <v>0</v>
      </c>
      <c r="U4" s="5" t="s">
        <v>4</v>
      </c>
      <c r="V4" s="5">
        <f>IF(COUNTIF($B$4:$B$5,I4),VLOOKUP(I4,$B$4:$G$5,4,FALSE),VLOOKUP(I4,$A$4:$G$5,3,FALSE))</f>
        <v>0</v>
      </c>
      <c r="W4" s="4" t="str">
        <f>IF(COUNTIF($B$4:$B$5,I4),VLOOKUP(I4,$B$4:$G$5,5,FALSE),VLOOKUP(I4,$A$4:$G$5,2,FALSE))</f>
        <v>Jリース</v>
      </c>
      <c r="X4" s="9" t="str">
        <f>IF(COUNTIF($B$4:$B$5,I4),VLOOKUP(I4,$B$4:$G$5,6,FALSE),VLOOKUP(I4,$A$4:$G$5,7,FALSE))</f>
        <v>未</v>
      </c>
      <c r="Y4" s="9">
        <f>Q4+IF(S4="○",3,IF(S4="△",1,0))</f>
        <v>0</v>
      </c>
      <c r="Z4" s="10">
        <f>P4+T4-V4</f>
        <v>0</v>
      </c>
      <c r="AA4" s="11">
        <f>N4+T4</f>
        <v>0</v>
      </c>
      <c r="AB4" s="2">
        <f>Y4*10000+Z4*100+AA4-(ROW(I4)-ROW(I$4))*0.01</f>
        <v>0</v>
      </c>
      <c r="AC4" s="2">
        <f>RANK(AB4,AB$4:AB$7)</f>
        <v>1</v>
      </c>
      <c r="AD4" s="2" t="str">
        <f>I4</f>
        <v>都農</v>
      </c>
      <c r="AE4" s="2">
        <v>1</v>
      </c>
      <c r="AF4" s="12">
        <f>RANK(AK4,AK$4:AK$7)</f>
        <v>1</v>
      </c>
      <c r="AG4" s="4" t="str">
        <f>VLOOKUP(AE4,AC$4:AD$7,2,FALSE)</f>
        <v>都農</v>
      </c>
      <c r="AH4" s="4">
        <f>VLOOKUP(AG4,I$4:AB$7,17,FALSE)</f>
        <v>0</v>
      </c>
      <c r="AI4" s="7">
        <f>VLOOKUP(AG4,I$4:AB$7,18,FALSE)</f>
        <v>0</v>
      </c>
      <c r="AJ4" s="4">
        <f>VLOOKUP(AG4,I$4:AB$7,19,FALSE)</f>
        <v>0</v>
      </c>
      <c r="AK4" s="2">
        <f>AH4*10000+AI4*100+AJ4</f>
        <v>0</v>
      </c>
    </row>
    <row r="5" spans="1:37">
      <c r="A5" s="2" t="str">
        <f>F5</f>
        <v>Jリース</v>
      </c>
      <c r="B5" s="4" t="s">
        <v>102</v>
      </c>
      <c r="C5" s="5"/>
      <c r="D5" s="5" t="s">
        <v>4</v>
      </c>
      <c r="E5" s="5"/>
      <c r="F5" s="4" t="s">
        <v>99</v>
      </c>
      <c r="G5" s="2" t="str">
        <f>IF(ISBLANK(C5),"未","")</f>
        <v>未</v>
      </c>
      <c r="H5" s="4">
        <f>RANK(R5,R$4:R$8)</f>
        <v>1</v>
      </c>
      <c r="I5" s="4" t="s">
        <v>100</v>
      </c>
      <c r="J5" s="4">
        <f>SUM(K5:M5)</f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7">
        <f>N5-O5</f>
        <v>0</v>
      </c>
      <c r="Q5" s="4">
        <f>K5*3+L5</f>
        <v>0</v>
      </c>
      <c r="R5" s="2">
        <f>Q5*10000+P5*100+N5</f>
        <v>0</v>
      </c>
      <c r="S5" s="8" t="str">
        <f>IF(X5="未","",IF(T5&gt;V5,"○",IF(T5=V5,"△","●")))</f>
        <v/>
      </c>
      <c r="T5" s="5">
        <f>IF(COUNTIF($B$4:$B$5,I5),VLOOKUP(I5,$B$4:$G$5,2,FALSE),VLOOKUP(I5,$A$4:$G$5,5,FALSE))</f>
        <v>0</v>
      </c>
      <c r="U5" s="5" t="s">
        <v>4</v>
      </c>
      <c r="V5" s="5">
        <f>IF(COUNTIF($B$4:$B$5,I5),VLOOKUP(I5,$B$4:$G$5,4,FALSE),VLOOKUP(I5,$A$4:$G$5,3,FALSE))</f>
        <v>0</v>
      </c>
      <c r="W5" s="4" t="str">
        <f>IF(COUNTIF($B$4:$B$5,I5),VLOOKUP(I5,$B$4:$G$5,5,FALSE),VLOOKUP(I5,$A$4:$G$5,2,FALSE))</f>
        <v>V市原</v>
      </c>
      <c r="X5" s="9" t="str">
        <f>IF(COUNTIF($B$4:$B$5,I5),VLOOKUP(I5,$B$4:$G$5,6,FALSE),VLOOKUP(I5,$A$4:$G$5,7,FALSE))</f>
        <v>未</v>
      </c>
      <c r="Y5" s="9">
        <f>Q5+IF(S5="○",3,IF(S5="△",1,0))</f>
        <v>0</v>
      </c>
      <c r="Z5" s="10">
        <f>P5+T5-V5</f>
        <v>0</v>
      </c>
      <c r="AA5" s="11">
        <f>N5+T5</f>
        <v>0</v>
      </c>
      <c r="AB5" s="2">
        <f>Y5*10000+Z5*100+AA5-(ROW(I5)-ROW(I$4))*0.01</f>
        <v>-1.e-002</v>
      </c>
      <c r="AC5" s="2">
        <f>RANK(AB5,AB$4:AB$7)</f>
        <v>2</v>
      </c>
      <c r="AD5" s="2" t="str">
        <f>I5</f>
        <v>東京U</v>
      </c>
      <c r="AE5" s="2">
        <v>2</v>
      </c>
      <c r="AF5" s="12">
        <f>RANK(AK5,AK$4:AK$7)</f>
        <v>1</v>
      </c>
      <c r="AG5" s="4" t="str">
        <f>VLOOKUP(AE5,AC$4:AD$7,2,FALSE)</f>
        <v>東京U</v>
      </c>
      <c r="AH5" s="4">
        <f>VLOOKUP(AG5,I$4:AB$7,17,FALSE)</f>
        <v>0</v>
      </c>
      <c r="AI5" s="7">
        <f>VLOOKUP(AG5,I$4:AB$7,18,FALSE)</f>
        <v>0</v>
      </c>
      <c r="AJ5" s="4">
        <f>VLOOKUP(AG5,I$4:AB$7,19,FALSE)</f>
        <v>0</v>
      </c>
      <c r="AK5" s="2">
        <f>AH5*10000+AI5*100+AJ5</f>
        <v>0</v>
      </c>
    </row>
    <row r="6" spans="1:37">
      <c r="H6" s="4">
        <f>RANK(R6,R$4:R$8)</f>
        <v>1</v>
      </c>
      <c r="I6" s="4" t="s">
        <v>101</v>
      </c>
      <c r="J6" s="4">
        <f>SUM(K6:M6)</f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7">
        <f>N6-O6</f>
        <v>0</v>
      </c>
      <c r="Q6" s="4">
        <f>K6*3+L6</f>
        <v>0</v>
      </c>
      <c r="R6" s="2">
        <f>Q6*10000+P6*100+N6</f>
        <v>0</v>
      </c>
      <c r="S6" s="8" t="str">
        <f>IF(X6="未","",IF(T6&gt;V6,"○",IF(T6=V6,"△","●")))</f>
        <v/>
      </c>
      <c r="T6" s="5">
        <f>IF(COUNTIF($B$4:$B$5,I6),VLOOKUP(I6,$B$4:$G$5,2,FALSE),VLOOKUP(I6,$A$4:$G$5,5,FALSE))</f>
        <v>0</v>
      </c>
      <c r="U6" s="5" t="s">
        <v>4</v>
      </c>
      <c r="V6" s="5">
        <f>IF(COUNTIF($B$4:$B$5,I6),VLOOKUP(I6,$B$4:$G$5,4,FALSE),VLOOKUP(I6,$A$4:$G$5,3,FALSE))</f>
        <v>0</v>
      </c>
      <c r="W6" s="4" t="str">
        <f>IF(COUNTIF($B$4:$B$5,I6),VLOOKUP(I6,$B$4:$G$5,5,FALSE),VLOOKUP(I6,$A$4:$G$5,2,FALSE))</f>
        <v>東京U</v>
      </c>
      <c r="X6" s="9" t="str">
        <f>IF(COUNTIF($B$4:$B$5,I6),VLOOKUP(I6,$B$4:$G$5,6,FALSE),VLOOKUP(I6,$A$4:$G$5,7,FALSE))</f>
        <v>未</v>
      </c>
      <c r="Y6" s="9">
        <f>Q6+IF(S6="○",3,IF(S6="△",1,0))</f>
        <v>0</v>
      </c>
      <c r="Z6" s="10">
        <f>P6+T6-V6</f>
        <v>0</v>
      </c>
      <c r="AA6" s="11">
        <f>N6+T6</f>
        <v>0</v>
      </c>
      <c r="AB6" s="2">
        <f>Y6*10000+Z6*100+AA6-(ROW(I6)-ROW(I$4))*0.01</f>
        <v>-2.e-002</v>
      </c>
      <c r="AC6" s="2">
        <f>RANK(AB6,AB$4:AB$7)</f>
        <v>3</v>
      </c>
      <c r="AD6" s="2" t="str">
        <f>I6</f>
        <v>V市原</v>
      </c>
      <c r="AE6" s="2">
        <v>3</v>
      </c>
      <c r="AF6" s="12">
        <f>RANK(AK6,AK$4:AK$7)</f>
        <v>1</v>
      </c>
      <c r="AG6" s="4" t="str">
        <f>VLOOKUP(AE6,AC$4:AD$7,2,FALSE)</f>
        <v>V市原</v>
      </c>
      <c r="AH6" s="4">
        <f>VLOOKUP(AG6,I$4:AB$7,17,FALSE)</f>
        <v>0</v>
      </c>
      <c r="AI6" s="7">
        <f>VLOOKUP(AG6,I$4:AB$7,18,FALSE)</f>
        <v>0</v>
      </c>
      <c r="AJ6" s="4">
        <f>VLOOKUP(AG6,I$4:AB$7,19,FALSE)</f>
        <v>0</v>
      </c>
      <c r="AK6" s="2">
        <f>AH6*10000+AI6*100+AJ6</f>
        <v>0</v>
      </c>
    </row>
    <row r="7" spans="1:37">
      <c r="H7" s="4">
        <f>RANK(R7,R$4:R$8)</f>
        <v>1</v>
      </c>
      <c r="I7" s="4" t="s">
        <v>99</v>
      </c>
      <c r="J7" s="4">
        <f>SUM(K7:M7)</f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7">
        <f>N7-O7</f>
        <v>0</v>
      </c>
      <c r="Q7" s="4">
        <f>K7*3+L7</f>
        <v>0</v>
      </c>
      <c r="R7" s="2">
        <f>Q7*10000+P7*100+N7</f>
        <v>0</v>
      </c>
      <c r="S7" s="8" t="str">
        <f>IF(X7="未","",IF(T7&gt;V7,"○",IF(T7=V7,"△","●")))</f>
        <v/>
      </c>
      <c r="T7" s="5">
        <f>IF(COUNTIF($B$4:$B$5,I7),VLOOKUP(I7,$B$4:$G$5,2,FALSE),VLOOKUP(I7,$A$4:$G$5,5,FALSE))</f>
        <v>0</v>
      </c>
      <c r="U7" s="5" t="s">
        <v>4</v>
      </c>
      <c r="V7" s="5">
        <f>IF(COUNTIF($B$4:$B$5,I7),VLOOKUP(I7,$B$4:$G$5,4,FALSE),VLOOKUP(I7,$A$4:$G$5,3,FALSE))</f>
        <v>0</v>
      </c>
      <c r="W7" s="4" t="str">
        <f>IF(COUNTIF($B$4:$B$5,I7),VLOOKUP(I7,$B$4:$G$5,5,FALSE),VLOOKUP(I7,$A$4:$G$5,2,FALSE))</f>
        <v>都農</v>
      </c>
      <c r="X7" s="9" t="str">
        <f>IF(COUNTIF($B$4:$B$5,I7),VLOOKUP(I7,$B$4:$G$5,6,FALSE),VLOOKUP(I7,$A$4:$G$5,7,FALSE))</f>
        <v>未</v>
      </c>
      <c r="Y7" s="9">
        <f>Q7+IF(S7="○",3,IF(S7="△",1,0))</f>
        <v>0</v>
      </c>
      <c r="Z7" s="10">
        <f>P7+T7-V7</f>
        <v>0</v>
      </c>
      <c r="AA7" s="11">
        <f>N7+T7</f>
        <v>0</v>
      </c>
      <c r="AB7" s="2">
        <f>Y7*10000+Z7*100+AA7-(ROW(I7)-ROW(I$4))*0.01</f>
        <v>-3.e-002</v>
      </c>
      <c r="AC7" s="2">
        <f>RANK(AB7,AB$4:AB$7)</f>
        <v>4</v>
      </c>
      <c r="AD7" s="2" t="str">
        <f>I7</f>
        <v>Jリース</v>
      </c>
      <c r="AE7" s="2">
        <v>4</v>
      </c>
      <c r="AF7" s="12">
        <f>RANK(AK7,AK$4:AK$7)</f>
        <v>1</v>
      </c>
      <c r="AG7" s="4" t="str">
        <f>VLOOKUP(AE7,AC$4:AD$7,2,FALSE)</f>
        <v>Jリース</v>
      </c>
      <c r="AH7" s="4">
        <f>VLOOKUP(AG7,I$4:AB$7,17,FALSE)</f>
        <v>0</v>
      </c>
      <c r="AI7" s="7">
        <f>VLOOKUP(AG7,I$4:AB$7,18,FALSE)</f>
        <v>0</v>
      </c>
      <c r="AJ7" s="4">
        <f>VLOOKUP(AG7,I$4:AB$7,19,FALSE)</f>
        <v>0</v>
      </c>
      <c r="AK7" s="2">
        <f>AH7*10000+AI7*100+AJ7</f>
        <v>0</v>
      </c>
    </row>
    <row r="9" spans="1:37">
      <c r="B9" t="s">
        <v>104</v>
      </c>
    </row>
    <row r="10" spans="1:37">
      <c r="B10" s="3" t="s">
        <v>47</v>
      </c>
      <c r="C10" s="3"/>
      <c r="D10" s="3"/>
      <c r="E10" s="3"/>
      <c r="F10" s="3"/>
      <c r="H10" s="6" t="s">
        <v>35</v>
      </c>
      <c r="I10" s="6" t="s">
        <v>36</v>
      </c>
      <c r="J10" s="6" t="s">
        <v>39</v>
      </c>
      <c r="K10" s="6" t="s">
        <v>41</v>
      </c>
      <c r="L10" s="6" t="s">
        <v>43</v>
      </c>
      <c r="M10" s="6" t="s">
        <v>44</v>
      </c>
      <c r="N10" s="6" t="s">
        <v>38</v>
      </c>
      <c r="O10" s="6" t="s">
        <v>46</v>
      </c>
      <c r="P10" s="6" t="s">
        <v>30</v>
      </c>
      <c r="Q10" s="6" t="s">
        <v>42</v>
      </c>
      <c r="AF10" s="6" t="s">
        <v>35</v>
      </c>
      <c r="AG10" s="6" t="s">
        <v>26</v>
      </c>
      <c r="AH10" s="6" t="s">
        <v>42</v>
      </c>
      <c r="AI10" s="6" t="s">
        <v>30</v>
      </c>
      <c r="AJ10" s="6" t="s">
        <v>31</v>
      </c>
    </row>
    <row r="11" spans="1:37">
      <c r="A11" s="2" t="str">
        <f>F11</f>
        <v>都農</v>
      </c>
      <c r="B11" s="4" t="s">
        <v>97</v>
      </c>
      <c r="C11" s="5"/>
      <c r="D11" s="5" t="s">
        <v>4</v>
      </c>
      <c r="E11" s="5"/>
      <c r="F11" s="4" t="s">
        <v>102</v>
      </c>
      <c r="G11" s="2" t="str">
        <f>IF(ISBLANK(C11),"未","")</f>
        <v>未</v>
      </c>
      <c r="H11" s="4">
        <f>RANK(R11,R$11:R$14)</f>
        <v>1</v>
      </c>
      <c r="I11" s="4" t="str">
        <f>AG4</f>
        <v>都農</v>
      </c>
      <c r="J11" s="4">
        <f>SUM(K11:M11)</f>
        <v>0</v>
      </c>
      <c r="K11" s="4">
        <f>VLOOKUP(I11,I$4:Q$7,3)+IF(VLOOKUP(I11,I$4:S$7,11,FALSE)="○",1,0)</f>
        <v>0</v>
      </c>
      <c r="L11" s="4">
        <f>VLOOKUP(I11,I$4:Q$7,4)+IF(VLOOKUP(I11,I$4:S$7,11,FALSE)="△",1,0)</f>
        <v>0</v>
      </c>
      <c r="M11" s="4">
        <f>VLOOKUP(I11,I$4:Q$7,5)+IF(VLOOKUP(I11,I$4:S$7,11,FALSE)="●",1,0)</f>
        <v>0</v>
      </c>
      <c r="N11" s="4">
        <f>VLOOKUP(I11,I$4:Q$7,6)+VLOOKUP(I11,I$4:T$7,12,FALSE)</f>
        <v>0</v>
      </c>
      <c r="O11" s="4">
        <f>VLOOKUP(I11,I$4:Q$7,7)+VLOOKUP(I11,I$4:V$7,14,FALSE)</f>
        <v>0</v>
      </c>
      <c r="P11" s="7">
        <f>N11-O11</f>
        <v>0</v>
      </c>
      <c r="Q11" s="4">
        <f>K11*3+L11</f>
        <v>0</v>
      </c>
      <c r="R11" s="2">
        <f>Q11*10000+P11*100+N11</f>
        <v>0</v>
      </c>
      <c r="S11" s="8" t="str">
        <f>IF(X11="未","",IF(T11&gt;V11,"○",IF(T11=V11,"△","●")))</f>
        <v/>
      </c>
      <c r="T11" s="5">
        <f>IF(COUNTIF($B$11:$B$12,I11),VLOOKUP(I11,$B$11:$G$12,2,FALSE),VLOOKUP(I11,$A$11:$G$12,5,FALSE))</f>
        <v>0</v>
      </c>
      <c r="U11" s="5" t="s">
        <v>4</v>
      </c>
      <c r="V11" s="5">
        <f>IF(COUNTIF($B$11:$B$12,I11),VLOOKUP(I11,$B$11:$G$12,4,FALSE),VLOOKUP(I11,$A$11:$G$12,3,FALSE))</f>
        <v>0</v>
      </c>
      <c r="W11" s="4" t="str">
        <f>IF(COUNTIF($B$11:$B$12,I11),VLOOKUP(I11,$B$11:$G$12,5,FALSE),VLOOKUP(I11,$A$11:$G$12,2,FALSE))</f>
        <v>東京U</v>
      </c>
      <c r="X11" s="9" t="str">
        <f>IF(COUNTIF($B$11:$B$12,I11),VLOOKUP(I11,$B$11:$G$12,6,FALSE),VLOOKUP(I11,$A$11:$G$12,7,FALSE))</f>
        <v>未</v>
      </c>
      <c r="Y11" s="9">
        <f>Q11+IF(S11="○",3,IF(S11="△",1,0))</f>
        <v>0</v>
      </c>
      <c r="Z11" s="10">
        <f>P11+T11-V11</f>
        <v>0</v>
      </c>
      <c r="AA11" s="11">
        <f>N11+T11</f>
        <v>0</v>
      </c>
      <c r="AB11" s="2">
        <f>Y11*10000+Z11*100+AA11-(ROW(I11)-ROW(I$11))*0.01</f>
        <v>0</v>
      </c>
      <c r="AC11" s="2">
        <f>RANK(AB11,AB$11:AB$14)</f>
        <v>1</v>
      </c>
      <c r="AD11" s="2" t="str">
        <f>I11</f>
        <v>都農</v>
      </c>
      <c r="AE11" s="2">
        <v>1</v>
      </c>
      <c r="AF11" s="12">
        <f>RANK(AK11,AK$11:AK$14)</f>
        <v>1</v>
      </c>
      <c r="AG11" s="4" t="str">
        <f>VLOOKUP(AE11,AC$11:AD$14,2,FALSE)</f>
        <v>都農</v>
      </c>
      <c r="AH11" s="4">
        <f>VLOOKUP(AG11,I$11:AB$14,17,FALSE)</f>
        <v>0</v>
      </c>
      <c r="AI11" s="7">
        <f>VLOOKUP(AG11,I$11:AB$14,18,FALSE)</f>
        <v>0</v>
      </c>
      <c r="AJ11" s="4">
        <f>VLOOKUP(AG11,I$11:AB$14,19,FALSE)</f>
        <v>0</v>
      </c>
      <c r="AK11" s="2">
        <f>AH11*10000+AI11*100+AJ11</f>
        <v>0</v>
      </c>
    </row>
    <row r="12" spans="1:37">
      <c r="A12" s="2" t="str">
        <f>F12</f>
        <v>Jリース</v>
      </c>
      <c r="B12" s="4" t="s">
        <v>98</v>
      </c>
      <c r="C12" s="5"/>
      <c r="D12" s="5" t="s">
        <v>4</v>
      </c>
      <c r="E12" s="5"/>
      <c r="F12" s="4" t="s">
        <v>99</v>
      </c>
      <c r="G12" s="2" t="str">
        <f>IF(ISBLANK(C12),"未","")</f>
        <v>未</v>
      </c>
      <c r="H12" s="4">
        <f>RANK(R12,R$11:R$14)</f>
        <v>1</v>
      </c>
      <c r="I12" s="4" t="str">
        <f>AG5</f>
        <v>東京U</v>
      </c>
      <c r="J12" s="4">
        <f>SUM(K12:M12)</f>
        <v>0</v>
      </c>
      <c r="K12" s="4">
        <f>VLOOKUP(I12,I$4:Q$7,3)+IF(VLOOKUP(I12,I$4:S$7,11,FALSE)="○",1,0)</f>
        <v>0</v>
      </c>
      <c r="L12" s="4">
        <f>VLOOKUP(I12,I$4:Q$7,4)+IF(VLOOKUP(I12,I$4:S$7,11,FALSE)="△",1,0)</f>
        <v>0</v>
      </c>
      <c r="M12" s="4">
        <f>VLOOKUP(I12,I$4:Q$7,5)+IF(VLOOKUP(I12,I$4:S$7,11,FALSE)="●",1,0)</f>
        <v>0</v>
      </c>
      <c r="N12" s="4">
        <f>VLOOKUP(I12,I$4:Q$7,6)+VLOOKUP(I12,I$4:T$7,12,FALSE)</f>
        <v>0</v>
      </c>
      <c r="O12" s="4">
        <f>VLOOKUP(I12,I$4:Q$7,7)+VLOOKUP(I12,I$4:V$7,14,FALSE)</f>
        <v>0</v>
      </c>
      <c r="P12" s="7">
        <f>N12-O12</f>
        <v>0</v>
      </c>
      <c r="Q12" s="4">
        <f>K12*3+L12</f>
        <v>0</v>
      </c>
      <c r="R12" s="2">
        <f>Q12*10000+P12*100+N12</f>
        <v>0</v>
      </c>
      <c r="S12" s="8" t="str">
        <f>IF(X12="未","",IF(T12&gt;V12,"○",IF(T12=V12,"△","●")))</f>
        <v/>
      </c>
      <c r="T12" s="5">
        <f>IF(COUNTIF($B$11:$B$12,I12),VLOOKUP(I12,$B$11:$G$12,2,FALSE),VLOOKUP(I12,$A$11:$G$12,5,FALSE))</f>
        <v>0</v>
      </c>
      <c r="U12" s="5" t="s">
        <v>4</v>
      </c>
      <c r="V12" s="5">
        <f>IF(COUNTIF($B$11:$B$12,I12),VLOOKUP(I12,$B$11:$G$12,4,FALSE),VLOOKUP(I12,$A$11:$G$12,3,FALSE))</f>
        <v>0</v>
      </c>
      <c r="W12" s="4" t="str">
        <f>IF(COUNTIF($B$11:$B$12,I12),VLOOKUP(I12,$B$11:$G$12,5,FALSE),VLOOKUP(I12,$A$11:$G$12,2,FALSE))</f>
        <v>都農</v>
      </c>
      <c r="X12" s="9" t="str">
        <f>IF(COUNTIF($B$11:$B$12,I12),VLOOKUP(I12,$B$11:$G$12,6,FALSE),VLOOKUP(I12,$A$11:$G$12,7,FALSE))</f>
        <v>未</v>
      </c>
      <c r="Y12" s="9">
        <f>Q12+IF(S12="○",3,IF(S12="△",1,0))</f>
        <v>0</v>
      </c>
      <c r="Z12" s="10">
        <f>P12+T12-V12</f>
        <v>0</v>
      </c>
      <c r="AA12" s="11">
        <f>N12+T12</f>
        <v>0</v>
      </c>
      <c r="AB12" s="2">
        <f>Y12*10000+Z12*100+AA12-(ROW(I12)-ROW(I$11))*0.01</f>
        <v>-1.e-002</v>
      </c>
      <c r="AC12" s="2">
        <f>RANK(AB12,AB$11:AB$14)</f>
        <v>2</v>
      </c>
      <c r="AD12" s="2" t="str">
        <f>I12</f>
        <v>東京U</v>
      </c>
      <c r="AE12" s="2">
        <v>2</v>
      </c>
      <c r="AF12" s="12">
        <f>RANK(AK12,AK$11:AK$14)</f>
        <v>1</v>
      </c>
      <c r="AG12" s="4" t="str">
        <f>VLOOKUP(AE12,AC$11:AD$14,2,FALSE)</f>
        <v>東京U</v>
      </c>
      <c r="AH12" s="4">
        <f>VLOOKUP(AG12,I$11:AB$14,17,FALSE)</f>
        <v>0</v>
      </c>
      <c r="AI12" s="7">
        <f>VLOOKUP(AG12,I$11:AB$14,18,FALSE)</f>
        <v>0</v>
      </c>
      <c r="AJ12" s="4">
        <f>VLOOKUP(AG12,I$11:AB$14,19,FALSE)</f>
        <v>0</v>
      </c>
      <c r="AK12" s="2">
        <f>AH12*10000+AI12*100+AJ12</f>
        <v>0</v>
      </c>
    </row>
    <row r="13" spans="1:37">
      <c r="H13" s="4">
        <f>RANK(R13,R$11:R$14)</f>
        <v>1</v>
      </c>
      <c r="I13" s="4" t="str">
        <f>AG6</f>
        <v>V市原</v>
      </c>
      <c r="J13" s="4">
        <f>SUM(K13:M13)</f>
        <v>0</v>
      </c>
      <c r="K13" s="4">
        <f>VLOOKUP(I13,I$4:Q$7,3)+IF(VLOOKUP(I13,I$4:S$7,11,FALSE)="○",1,0)</f>
        <v>0</v>
      </c>
      <c r="L13" s="4">
        <f>VLOOKUP(I13,I$4:Q$7,4)+IF(VLOOKUP(I13,I$4:S$7,11,FALSE)="△",1,0)</f>
        <v>0</v>
      </c>
      <c r="M13" s="4">
        <f>VLOOKUP(I13,I$4:Q$7,5)+IF(VLOOKUP(I13,I$4:S$7,11,FALSE)="●",1,0)</f>
        <v>0</v>
      </c>
      <c r="N13" s="4">
        <f>VLOOKUP(I13,I$4:Q$7,6)+VLOOKUP(I13,I$4:T$7,12,FALSE)</f>
        <v>0</v>
      </c>
      <c r="O13" s="4">
        <f>VLOOKUP(I13,I$4:Q$7,7)+VLOOKUP(I13,I$4:V$7,14,FALSE)</f>
        <v>0</v>
      </c>
      <c r="P13" s="7">
        <f>N13-O13</f>
        <v>0</v>
      </c>
      <c r="Q13" s="4">
        <f>K13*3+L13</f>
        <v>0</v>
      </c>
      <c r="R13" s="2">
        <f>Q13*10000+P13*100+N13</f>
        <v>0</v>
      </c>
      <c r="S13" s="8" t="str">
        <f>IF(X13="未","",IF(T13&gt;V13,"○",IF(T13=V13,"△","●")))</f>
        <v/>
      </c>
      <c r="T13" s="5">
        <f>IF(COUNTIF($B$11:$B$12,I13),VLOOKUP(I13,$B$11:$G$12,2,FALSE),VLOOKUP(I13,$A$11:$G$12,5,FALSE))</f>
        <v>0</v>
      </c>
      <c r="U13" s="5" t="s">
        <v>4</v>
      </c>
      <c r="V13" s="5">
        <f>IF(COUNTIF($B$11:$B$12,I13),VLOOKUP(I13,$B$11:$G$12,4,FALSE),VLOOKUP(I13,$A$11:$G$12,3,FALSE))</f>
        <v>0</v>
      </c>
      <c r="W13" s="4" t="str">
        <f>IF(COUNTIF($B$11:$B$12,I13),VLOOKUP(I13,$B$11:$G$12,5,FALSE),VLOOKUP(I13,$A$11:$G$12,2,FALSE))</f>
        <v>Jリース</v>
      </c>
      <c r="X13" s="9" t="str">
        <f>IF(COUNTIF($B$11:$B$12,I13),VLOOKUP(I13,$B$11:$G$12,6,FALSE),VLOOKUP(I13,$A$11:$G$12,7,FALSE))</f>
        <v>未</v>
      </c>
      <c r="Y13" s="9">
        <f>Q13+IF(S13="○",3,IF(S13="△",1,0))</f>
        <v>0</v>
      </c>
      <c r="Z13" s="10">
        <f>P13+T13-V13</f>
        <v>0</v>
      </c>
      <c r="AA13" s="11">
        <f>N13+T13</f>
        <v>0</v>
      </c>
      <c r="AB13" s="2">
        <f>Y13*10000+Z13*100+AA13-(ROW(I13)-ROW(I$11))*0.01</f>
        <v>-2.e-002</v>
      </c>
      <c r="AC13" s="2">
        <f>RANK(AB13,AB$11:AB$14)</f>
        <v>3</v>
      </c>
      <c r="AD13" s="2" t="str">
        <f>I13</f>
        <v>V市原</v>
      </c>
      <c r="AE13" s="2">
        <v>3</v>
      </c>
      <c r="AF13" s="12">
        <f>RANK(AK13,AK$11:AK$14)</f>
        <v>1</v>
      </c>
      <c r="AG13" s="4" t="str">
        <f>VLOOKUP(AE13,AC$11:AD$14,2,FALSE)</f>
        <v>V市原</v>
      </c>
      <c r="AH13" s="4">
        <f>VLOOKUP(AG13,I$11:AB$14,17,FALSE)</f>
        <v>0</v>
      </c>
      <c r="AI13" s="7">
        <f>VLOOKUP(AG13,I$11:AB$14,18,FALSE)</f>
        <v>0</v>
      </c>
      <c r="AJ13" s="4">
        <f>VLOOKUP(AG13,I$11:AB$14,19,FALSE)</f>
        <v>0</v>
      </c>
      <c r="AK13" s="2">
        <f>AH13*10000+AI13*100+AJ13</f>
        <v>0</v>
      </c>
    </row>
    <row r="14" spans="1:37">
      <c r="H14" s="4">
        <f>RANK(R14,R$11:R$14)</f>
        <v>1</v>
      </c>
      <c r="I14" s="4" t="str">
        <f>AG7</f>
        <v>Jリース</v>
      </c>
      <c r="J14" s="4">
        <f>SUM(K14:M14)</f>
        <v>0</v>
      </c>
      <c r="K14" s="4">
        <f>VLOOKUP(I14,I$4:Q$7,3)+IF(VLOOKUP(I14,I$4:S$7,11,FALSE)="○",1,0)</f>
        <v>0</v>
      </c>
      <c r="L14" s="4">
        <f>VLOOKUP(I14,I$4:Q$7,4)+IF(VLOOKUP(I14,I$4:S$7,11,FALSE)="△",1,0)</f>
        <v>0</v>
      </c>
      <c r="M14" s="4">
        <f>VLOOKUP(I14,I$4:Q$7,5)+IF(VLOOKUP(I14,I$4:S$7,11,FALSE)="●",1,0)</f>
        <v>0</v>
      </c>
      <c r="N14" s="4">
        <f>VLOOKUP(I14,I$4:Q$7,6)+VLOOKUP(I14,I$4:T$7,12,FALSE)</f>
        <v>0</v>
      </c>
      <c r="O14" s="4">
        <f>VLOOKUP(I14,I$4:Q$7,7)+VLOOKUP(I14,I$4:V$7,14,FALSE)</f>
        <v>0</v>
      </c>
      <c r="P14" s="7">
        <f>N14-O14</f>
        <v>0</v>
      </c>
      <c r="Q14" s="4">
        <f>K14*3+L14</f>
        <v>0</v>
      </c>
      <c r="R14" s="2">
        <f>Q14*10000+P14*100+N14</f>
        <v>0</v>
      </c>
      <c r="S14" s="8" t="str">
        <f>IF(X14="未","",IF(T14&gt;V14,"○",IF(T14=V14,"△","●")))</f>
        <v/>
      </c>
      <c r="T14" s="5">
        <f>IF(COUNTIF($B$11:$B$12,I14),VLOOKUP(I14,$B$11:$G$12,2,FALSE),VLOOKUP(I14,$A$11:$G$12,5,FALSE))</f>
        <v>0</v>
      </c>
      <c r="U14" s="5" t="s">
        <v>4</v>
      </c>
      <c r="V14" s="5">
        <f>IF(COUNTIF($B$11:$B$12,I14),VLOOKUP(I14,$B$11:$G$12,4,FALSE),VLOOKUP(I14,$A$11:$G$12,3,FALSE))</f>
        <v>0</v>
      </c>
      <c r="W14" s="4" t="str">
        <f>IF(COUNTIF($B$11:$B$12,I14),VLOOKUP(I14,$B$11:$G$12,5,FALSE),VLOOKUP(I14,$A$11:$G$12,2,FALSE))</f>
        <v>V市原</v>
      </c>
      <c r="X14" s="9" t="str">
        <f>IF(COUNTIF($B$11:$B$12,I14),VLOOKUP(I14,$B$11:$G$12,6,FALSE),VLOOKUP(I14,$A$11:$G$12,7,FALSE))</f>
        <v>未</v>
      </c>
      <c r="Y14" s="9">
        <f>Q14+IF(S14="○",3,IF(S14="△",1,0))</f>
        <v>0</v>
      </c>
      <c r="Z14" s="10">
        <f>P14+T14-V14</f>
        <v>0</v>
      </c>
      <c r="AA14" s="11">
        <f>N14+T14</f>
        <v>0</v>
      </c>
      <c r="AB14" s="2">
        <f>Y14*10000+Z14*100+AA14-(ROW(I14)-ROW(I$11))*0.01</f>
        <v>-3.e-002</v>
      </c>
      <c r="AC14" s="2">
        <f>RANK(AB14,AB$11:AB$14)</f>
        <v>4</v>
      </c>
      <c r="AD14" s="2" t="str">
        <f>I14</f>
        <v>Jリース</v>
      </c>
      <c r="AE14" s="2">
        <v>4</v>
      </c>
      <c r="AF14" s="12">
        <f>RANK(AK14,AK$11:AK$14)</f>
        <v>1</v>
      </c>
      <c r="AG14" s="4" t="str">
        <f>VLOOKUP(AE14,AC$11:AD$14,2,FALSE)</f>
        <v>Jリース</v>
      </c>
      <c r="AH14" s="4">
        <f>VLOOKUP(AG14,I$11:AB$14,17,FALSE)</f>
        <v>0</v>
      </c>
      <c r="AI14" s="7">
        <f>VLOOKUP(AG14,I$11:AB$14,18,FALSE)</f>
        <v>0</v>
      </c>
      <c r="AJ14" s="4">
        <f>VLOOKUP(AG14,I$11:AB$14,19,FALSE)</f>
        <v>0</v>
      </c>
      <c r="AK14" s="2">
        <f>AH14*10000+AI14*100+AJ14</f>
        <v>0</v>
      </c>
    </row>
    <row r="16" spans="1:37">
      <c r="B16" t="s">
        <v>105</v>
      </c>
    </row>
    <row r="17" spans="1:37">
      <c r="B17" s="3" t="s">
        <v>47</v>
      </c>
      <c r="C17" s="3"/>
      <c r="D17" s="3"/>
      <c r="E17" s="3"/>
      <c r="F17" s="3"/>
      <c r="H17" s="6" t="s">
        <v>35</v>
      </c>
      <c r="I17" s="6" t="s">
        <v>36</v>
      </c>
      <c r="J17" s="6" t="s">
        <v>39</v>
      </c>
      <c r="K17" s="6" t="s">
        <v>41</v>
      </c>
      <c r="L17" s="6" t="s">
        <v>43</v>
      </c>
      <c r="M17" s="6" t="s">
        <v>44</v>
      </c>
      <c r="N17" s="6" t="s">
        <v>38</v>
      </c>
      <c r="O17" s="6" t="s">
        <v>46</v>
      </c>
      <c r="P17" s="6" t="s">
        <v>30</v>
      </c>
      <c r="Q17" s="6" t="s">
        <v>42</v>
      </c>
      <c r="AF17" s="6" t="s">
        <v>35</v>
      </c>
      <c r="AG17" s="6" t="s">
        <v>26</v>
      </c>
      <c r="AH17" s="6" t="s">
        <v>42</v>
      </c>
      <c r="AI17" s="6" t="s">
        <v>30</v>
      </c>
      <c r="AJ17" s="6" t="s">
        <v>31</v>
      </c>
    </row>
    <row r="18" spans="1:37">
      <c r="A18" s="2" t="str">
        <f>F18</f>
        <v>Jリース</v>
      </c>
      <c r="B18" s="4" t="s">
        <v>97</v>
      </c>
      <c r="C18" s="5"/>
      <c r="D18" s="5" t="s">
        <v>4</v>
      </c>
      <c r="E18" s="5"/>
      <c r="F18" s="4" t="s">
        <v>99</v>
      </c>
      <c r="G18" s="2" t="str">
        <f>IF(ISBLANK(C18),"未","")</f>
        <v>未</v>
      </c>
      <c r="H18" s="4">
        <f>RANK(R18,R$18:R$21)</f>
        <v>1</v>
      </c>
      <c r="I18" s="4" t="str">
        <f>AG11</f>
        <v>都農</v>
      </c>
      <c r="J18" s="4">
        <f>SUM(K18:M18)</f>
        <v>0</v>
      </c>
      <c r="K18" s="4">
        <f>VLOOKUP(I18,I$11:Q$14,3)+IF(VLOOKUP(I18,I$11:S$14,11,FALSE)="○",1,0)</f>
        <v>0</v>
      </c>
      <c r="L18" s="4">
        <f>VLOOKUP(I18,I$11:Q$14,4)+IF(VLOOKUP(I18,I$11:S$14,11,FALSE)="△",1,0)</f>
        <v>0</v>
      </c>
      <c r="M18" s="4">
        <f>VLOOKUP(I18,I$11:Q$14,5)+IF(VLOOKUP(I18,I$11:S$14,11,FALSE)="●",1,0)</f>
        <v>0</v>
      </c>
      <c r="N18" s="4">
        <f>VLOOKUP(I18,I$11:Q$14,6)+VLOOKUP(I18,I$11:T$14,12,FALSE)</f>
        <v>0</v>
      </c>
      <c r="O18" s="4">
        <f>VLOOKUP(I18,I$11:Q$14,7)+VLOOKUP(I18,I$11:V$14,14,FALSE)</f>
        <v>0</v>
      </c>
      <c r="P18" s="7">
        <f>N18-O18</f>
        <v>0</v>
      </c>
      <c r="Q18" s="4">
        <f>K18*3+L18</f>
        <v>0</v>
      </c>
      <c r="R18" s="2">
        <f>Q18*10000+P18*100+N18</f>
        <v>0</v>
      </c>
      <c r="S18" s="8" t="str">
        <f>IF(X18="未","",IF(T18&gt;V18,"○",IF(T18=V18,"△","●")))</f>
        <v/>
      </c>
      <c r="T18" s="5">
        <f>IF(COUNTIF($B$18:$B$19,I18),VLOOKUP(I18,$B$18:$G$19,2,FALSE),VLOOKUP(I18,$A$18:$G$19,5,FALSE))</f>
        <v>0</v>
      </c>
      <c r="U18" s="5" t="s">
        <v>4</v>
      </c>
      <c r="V18" s="5">
        <f>IF(COUNTIF($B$18:$B$19,I18),VLOOKUP(I18,$B$18:$G$19,4,FALSE),VLOOKUP(I18,$A$18:$G$19,3,FALSE))</f>
        <v>0</v>
      </c>
      <c r="W18" s="4" t="str">
        <f>IF(COUNTIF($B$18:$B$19,I18),VLOOKUP(I18,$B$18:$G$19,5,FALSE),VLOOKUP(I18,$A$18:$G$19,2,FALSE))</f>
        <v>V市原</v>
      </c>
      <c r="X18" s="9" t="str">
        <f>IF(COUNTIF($B$18:$B$19,I18),VLOOKUP(I18,$B$18:$G$19,6,FALSE),VLOOKUP(I18,$A$18:$G$19,7,FALSE))</f>
        <v>未</v>
      </c>
      <c r="Y18" s="9">
        <f>Q18+IF(S18="○",3,IF(S18="△",1,0))</f>
        <v>0</v>
      </c>
      <c r="Z18" s="10">
        <f>P18+T18-V18</f>
        <v>0</v>
      </c>
      <c r="AA18" s="11">
        <f>N18+T18</f>
        <v>0</v>
      </c>
      <c r="AB18" s="2">
        <f>Y18*10000+Z18*100+AA18-(ROW(I18)-ROW(I$18))*0.01</f>
        <v>0</v>
      </c>
      <c r="AC18" s="2">
        <f>RANK(AB18,AB$18:AB$21)</f>
        <v>1</v>
      </c>
      <c r="AD18" s="2" t="str">
        <f>I18</f>
        <v>都農</v>
      </c>
      <c r="AE18" s="2">
        <v>1</v>
      </c>
      <c r="AF18" s="12">
        <f>RANK(AK18,AK$18:AK$21)</f>
        <v>1</v>
      </c>
      <c r="AG18" s="4" t="str">
        <f>VLOOKUP(AE18,AC$18:AD$21,2,FALSE)</f>
        <v>都農</v>
      </c>
      <c r="AH18" s="4">
        <f>VLOOKUP(AG18,I$18:AB$21,17,FALSE)</f>
        <v>0</v>
      </c>
      <c r="AI18" s="7">
        <f>VLOOKUP(AG18,I$18:AB$21,18,FALSE)</f>
        <v>0</v>
      </c>
      <c r="AJ18" s="4">
        <f>VLOOKUP(AG18,I$18:AB$21,19,FALSE)</f>
        <v>0</v>
      </c>
      <c r="AK18" s="2">
        <f>AH18*10000+AI18*100+AJ18</f>
        <v>0</v>
      </c>
    </row>
    <row r="19" spans="1:37">
      <c r="A19" s="2" t="str">
        <f>F19</f>
        <v>都農</v>
      </c>
      <c r="B19" s="4" t="s">
        <v>98</v>
      </c>
      <c r="C19" s="5"/>
      <c r="D19" s="5" t="s">
        <v>4</v>
      </c>
      <c r="E19" s="5"/>
      <c r="F19" s="4" t="s">
        <v>102</v>
      </c>
      <c r="G19" s="2" t="str">
        <f>IF(ISBLANK(C19),"未","")</f>
        <v>未</v>
      </c>
      <c r="H19" s="4">
        <f>RANK(R19,R$18:R$21)</f>
        <v>1</v>
      </c>
      <c r="I19" s="4" t="str">
        <f>AG12</f>
        <v>東京U</v>
      </c>
      <c r="J19" s="4">
        <f>SUM(K19:M19)</f>
        <v>0</v>
      </c>
      <c r="K19" s="4">
        <f>VLOOKUP(I19,I$11:Q$14,3)+IF(VLOOKUP(I19,I$11:S$14,11,FALSE)="○",1,0)</f>
        <v>0</v>
      </c>
      <c r="L19" s="4">
        <f>VLOOKUP(I19,I$11:Q$14,4)+IF(VLOOKUP(I19,I$11:S$14,11,FALSE)="△",1,0)</f>
        <v>0</v>
      </c>
      <c r="M19" s="4">
        <f>VLOOKUP(I19,I$11:Q$14,5)+IF(VLOOKUP(I19,I$11:S$14,11,FALSE)="●",1,0)</f>
        <v>0</v>
      </c>
      <c r="N19" s="4">
        <f>VLOOKUP(I19,I$11:Q$14,6)+VLOOKUP(I19,I$11:T$14,12,FALSE)</f>
        <v>0</v>
      </c>
      <c r="O19" s="4">
        <f>VLOOKUP(I19,I$11:Q$14,7)+VLOOKUP(I19,I$11:V$14,14,FALSE)</f>
        <v>0</v>
      </c>
      <c r="P19" s="7">
        <f>N19-O19</f>
        <v>0</v>
      </c>
      <c r="Q19" s="4">
        <f>K19*3+L19</f>
        <v>0</v>
      </c>
      <c r="R19" s="2">
        <f>Q19*10000+P19*100+N19</f>
        <v>0</v>
      </c>
      <c r="S19" s="8" t="str">
        <f>IF(X19="未","",IF(T19&gt;V19,"○",IF(T19=V19,"△","●")))</f>
        <v/>
      </c>
      <c r="T19" s="5">
        <f>IF(COUNTIF($B$18:$B$19,I19),VLOOKUP(I19,$B$18:$G$19,2,FALSE),VLOOKUP(I19,$A$18:$G$19,5,FALSE))</f>
        <v>0</v>
      </c>
      <c r="U19" s="5" t="s">
        <v>4</v>
      </c>
      <c r="V19" s="5">
        <f>IF(COUNTIF($B$18:$B$19,I19),VLOOKUP(I19,$B$18:$G$19,4,FALSE),VLOOKUP(I19,$A$18:$G$19,3,FALSE))</f>
        <v>0</v>
      </c>
      <c r="W19" s="4" t="str">
        <f>IF(COUNTIF($B$18:$B$19,I19),VLOOKUP(I19,$B$18:$G$19,5,FALSE),VLOOKUP(I19,$A$18:$G$19,2,FALSE))</f>
        <v>Jリース</v>
      </c>
      <c r="X19" s="9" t="str">
        <f>IF(COUNTIF($B$18:$B$19,I19),VLOOKUP(I19,$B$18:$G$19,6,FALSE),VLOOKUP(I19,$A$18:$G$19,7,FALSE))</f>
        <v>未</v>
      </c>
      <c r="Y19" s="9">
        <f>Q19+IF(S19="○",3,IF(S19="△",1,0))</f>
        <v>0</v>
      </c>
      <c r="Z19" s="10">
        <f>P19+T19-V19</f>
        <v>0</v>
      </c>
      <c r="AA19" s="11">
        <f>N19+T19</f>
        <v>0</v>
      </c>
      <c r="AB19" s="2">
        <f>Y19*10000+Z19*100+AA19-(ROW(I19)-ROW(I$18))*0.01</f>
        <v>-1.e-002</v>
      </c>
      <c r="AC19" s="2">
        <f>RANK(AB19,AB$18:AB$21)</f>
        <v>2</v>
      </c>
      <c r="AD19" s="2" t="str">
        <f>I19</f>
        <v>東京U</v>
      </c>
      <c r="AE19" s="2">
        <v>2</v>
      </c>
      <c r="AF19" s="12">
        <f>RANK(AK19,AK$18:AK$21)</f>
        <v>1</v>
      </c>
      <c r="AG19" s="4" t="str">
        <f>VLOOKUP(AE19,AC$18:AD$21,2,FALSE)</f>
        <v>東京U</v>
      </c>
      <c r="AH19" s="4">
        <f>VLOOKUP(AG19,I$18:AB$21,17,FALSE)</f>
        <v>0</v>
      </c>
      <c r="AI19" s="7">
        <f>VLOOKUP(AG19,I$18:AB$21,18,FALSE)</f>
        <v>0</v>
      </c>
      <c r="AJ19" s="4">
        <f>VLOOKUP(AG19,I$18:AB$21,19,FALSE)</f>
        <v>0</v>
      </c>
      <c r="AK19" s="2">
        <f>AH19*10000+AI19*100+AJ19</f>
        <v>0</v>
      </c>
    </row>
    <row r="20" spans="1:37">
      <c r="H20" s="4">
        <f>RANK(R20,R$18:R$21)</f>
        <v>1</v>
      </c>
      <c r="I20" s="4" t="str">
        <f>AG13</f>
        <v>V市原</v>
      </c>
      <c r="J20" s="4">
        <f>SUM(K20:M20)</f>
        <v>0</v>
      </c>
      <c r="K20" s="4">
        <f>VLOOKUP(I20,I$11:Q$14,3)+IF(VLOOKUP(I20,I$11:S$14,11,FALSE)="○",1,0)</f>
        <v>0</v>
      </c>
      <c r="L20" s="4">
        <f>VLOOKUP(I20,I$11:Q$14,4)+IF(VLOOKUP(I20,I$11:S$14,11,FALSE)="△",1,0)</f>
        <v>0</v>
      </c>
      <c r="M20" s="4">
        <f>VLOOKUP(I20,I$11:Q$14,5)+IF(VLOOKUP(I20,I$11:S$14,11,FALSE)="●",1,0)</f>
        <v>0</v>
      </c>
      <c r="N20" s="4">
        <f>VLOOKUP(I20,I$11:Q$14,6)+VLOOKUP(I20,I$11:T$14,12,FALSE)</f>
        <v>0</v>
      </c>
      <c r="O20" s="4">
        <f>VLOOKUP(I20,I$11:Q$14,7)+VLOOKUP(I20,I$11:V$14,14,FALSE)</f>
        <v>0</v>
      </c>
      <c r="P20" s="7">
        <f>N20-O20</f>
        <v>0</v>
      </c>
      <c r="Q20" s="4">
        <f>K20*3+L20</f>
        <v>0</v>
      </c>
      <c r="R20" s="2">
        <f>Q20*10000+P20*100+N20</f>
        <v>0</v>
      </c>
      <c r="S20" s="8" t="str">
        <f>IF(X20="未","",IF(T20&gt;V20,"○",IF(T20=V20,"△","●")))</f>
        <v/>
      </c>
      <c r="T20" s="5">
        <f>IF(COUNTIF($B$18:$B$19,I20),VLOOKUP(I20,$B$18:$G$19,2,FALSE),VLOOKUP(I20,$A$18:$G$19,5,FALSE))</f>
        <v>0</v>
      </c>
      <c r="U20" s="5" t="s">
        <v>4</v>
      </c>
      <c r="V20" s="5">
        <f>IF(COUNTIF($B$18:$B$19,I20),VLOOKUP(I20,$B$18:$G$19,4,FALSE),VLOOKUP(I20,$A$18:$G$19,3,FALSE))</f>
        <v>0</v>
      </c>
      <c r="W20" s="4" t="str">
        <f>IF(COUNTIF($B$18:$B$19,I20),VLOOKUP(I20,$B$18:$G$19,5,FALSE),VLOOKUP(I20,$A$18:$G$19,2,FALSE))</f>
        <v>都農</v>
      </c>
      <c r="X20" s="9" t="str">
        <f>IF(COUNTIF($B$18:$B$19,I20),VLOOKUP(I20,$B$18:$G$19,6,FALSE),VLOOKUP(I20,$A$18:$G$19,7,FALSE))</f>
        <v>未</v>
      </c>
      <c r="Y20" s="9">
        <f>Q20+IF(S20="○",3,IF(S20="△",1,0))</f>
        <v>0</v>
      </c>
      <c r="Z20" s="10">
        <f>P20+T20-V20</f>
        <v>0</v>
      </c>
      <c r="AA20" s="11">
        <f>N20+T20</f>
        <v>0</v>
      </c>
      <c r="AB20" s="2">
        <f>Y20*10000+Z20*100+AA20-(ROW(I20)-ROW(I$18))*0.01</f>
        <v>-2.e-002</v>
      </c>
      <c r="AC20" s="2">
        <f>RANK(AB20,AB$18:AB$21)</f>
        <v>3</v>
      </c>
      <c r="AD20" s="2" t="str">
        <f>I20</f>
        <v>V市原</v>
      </c>
      <c r="AE20" s="2">
        <v>3</v>
      </c>
      <c r="AF20" s="12">
        <f>RANK(AK20,AK$18:AK$21)</f>
        <v>1</v>
      </c>
      <c r="AG20" s="4" t="str">
        <f>VLOOKUP(AE20,AC$18:AD$21,2,FALSE)</f>
        <v>V市原</v>
      </c>
      <c r="AH20" s="4">
        <f>VLOOKUP(AG20,I$18:AB$21,17,FALSE)</f>
        <v>0</v>
      </c>
      <c r="AI20" s="7">
        <f>VLOOKUP(AG20,I$18:AB$21,18,FALSE)</f>
        <v>0</v>
      </c>
      <c r="AJ20" s="4">
        <f>VLOOKUP(AG20,I$18:AB$21,19,FALSE)</f>
        <v>0</v>
      </c>
      <c r="AK20" s="2">
        <f>AH20*10000+AI20*100+AJ20</f>
        <v>0</v>
      </c>
    </row>
    <row r="21" spans="1:37">
      <c r="H21" s="4">
        <f>RANK(R21,R$18:R$21)</f>
        <v>1</v>
      </c>
      <c r="I21" s="4" t="str">
        <f>AG14</f>
        <v>Jリース</v>
      </c>
      <c r="J21" s="4">
        <f>SUM(K21:M21)</f>
        <v>0</v>
      </c>
      <c r="K21" s="4">
        <f>VLOOKUP(I21,I$11:Q$14,3)+IF(VLOOKUP(I21,I$11:S$14,11,FALSE)="○",1,0)</f>
        <v>0</v>
      </c>
      <c r="L21" s="4">
        <f>VLOOKUP(I21,I$11:Q$14,4)+IF(VLOOKUP(I21,I$11:S$14,11,FALSE)="△",1,0)</f>
        <v>0</v>
      </c>
      <c r="M21" s="4">
        <f>VLOOKUP(I21,I$11:Q$14,5)+IF(VLOOKUP(I21,I$11:S$14,11,FALSE)="●",1,0)</f>
        <v>0</v>
      </c>
      <c r="N21" s="4">
        <f>VLOOKUP(I21,I$11:Q$14,6)+VLOOKUP(I21,I$11:T$14,12,FALSE)</f>
        <v>0</v>
      </c>
      <c r="O21" s="4">
        <f>VLOOKUP(I21,I$11:Q$14,7)+VLOOKUP(I21,I$11:V$14,14,FALSE)</f>
        <v>0</v>
      </c>
      <c r="P21" s="7">
        <f>N21-O21</f>
        <v>0</v>
      </c>
      <c r="Q21" s="4">
        <f>K21*3+L21</f>
        <v>0</v>
      </c>
      <c r="R21" s="2">
        <f>Q21*10000+P21*100+N21</f>
        <v>0</v>
      </c>
      <c r="S21" s="8" t="str">
        <f>IF(X21="未","",IF(T21&gt;V21,"○",IF(T21=V21,"△","●")))</f>
        <v/>
      </c>
      <c r="T21" s="5">
        <f>IF(COUNTIF($B$18:$B$19,I21),VLOOKUP(I21,$B$18:$G$19,2,FALSE),VLOOKUP(I21,$A$18:$G$19,5,FALSE))</f>
        <v>0</v>
      </c>
      <c r="U21" s="5" t="s">
        <v>4</v>
      </c>
      <c r="V21" s="5">
        <f>IF(COUNTIF($B$18:$B$19,I21),VLOOKUP(I21,$B$18:$G$19,4,FALSE),VLOOKUP(I21,$A$18:$G$19,3,FALSE))</f>
        <v>0</v>
      </c>
      <c r="W21" s="4" t="str">
        <f>IF(COUNTIF($B$18:$B$19,I21),VLOOKUP(I21,$B$18:$G$19,5,FALSE),VLOOKUP(I21,$A$18:$G$19,2,FALSE))</f>
        <v>東京U</v>
      </c>
      <c r="X21" s="9" t="str">
        <f>IF(COUNTIF($B$18:$B$19,I21),VLOOKUP(I21,$B$18:$G$19,6,FALSE),VLOOKUP(I21,$A$18:$G$19,7,FALSE))</f>
        <v>未</v>
      </c>
      <c r="Y21" s="9">
        <f>Q21+IF(S21="○",3,IF(S21="△",1,0))</f>
        <v>0</v>
      </c>
      <c r="Z21" s="10">
        <f>P21+T21-V21</f>
        <v>0</v>
      </c>
      <c r="AA21" s="11">
        <f>N21+T21</f>
        <v>0</v>
      </c>
      <c r="AB21" s="2">
        <f>Y21*10000+Z21*100+AA21-(ROW(I21)-ROW(I$18))*0.01</f>
        <v>-3.e-002</v>
      </c>
      <c r="AC21" s="2">
        <f>RANK(AB21,AB$18:AB$21)</f>
        <v>4</v>
      </c>
      <c r="AD21" s="2" t="str">
        <f>I21</f>
        <v>Jリース</v>
      </c>
      <c r="AE21" s="2">
        <v>4</v>
      </c>
      <c r="AF21" s="12">
        <f>RANK(AK21,AK$18:AK$21)</f>
        <v>1</v>
      </c>
      <c r="AG21" s="4" t="str">
        <f>VLOOKUP(AE21,AC$18:AD$21,2,FALSE)</f>
        <v>Jリース</v>
      </c>
      <c r="AH21" s="4">
        <f>VLOOKUP(AG21,I$18:AB$21,17,FALSE)</f>
        <v>0</v>
      </c>
      <c r="AI21" s="7">
        <f>VLOOKUP(AG21,I$18:AB$21,18,FALSE)</f>
        <v>0</v>
      </c>
      <c r="AJ21" s="4">
        <f>VLOOKUP(AG21,I$18:AB$21,19,FALSE)</f>
        <v>0</v>
      </c>
      <c r="AK21" s="2">
        <f>AH21*10000+AI21*100+AJ21</f>
        <v>0</v>
      </c>
    </row>
  </sheetData>
  <mergeCells count="3">
    <mergeCell ref="B3:F3"/>
    <mergeCell ref="B10:F10"/>
    <mergeCell ref="B17:F17"/>
  </mergeCells>
  <phoneticPr fontId="1" type="Hiragana"/>
  <conditionalFormatting sqref="AF4:AJ7">
    <cfRule type="expression" dxfId="11" priority="1">
      <formula>$AF4&lt;=1</formula>
    </cfRule>
    <cfRule type="expression" dxfId="10" priority="2">
      <formula>$AF4&lt;=2</formula>
    </cfRule>
  </conditionalFormatting>
  <conditionalFormatting sqref="H4:Q7">
    <cfRule type="expression" dxfId="9" priority="11">
      <formula>$H4&lt;=1</formula>
    </cfRule>
    <cfRule type="expression" dxfId="8" priority="12">
      <formula>$H4&lt;=2</formula>
    </cfRule>
  </conditionalFormatting>
  <conditionalFormatting sqref="H11:Q14">
    <cfRule type="expression" dxfId="7" priority="9">
      <formula>$H11&lt;=1</formula>
    </cfRule>
    <cfRule type="expression" dxfId="6" priority="10">
      <formula>$H11&lt;=2</formula>
    </cfRule>
  </conditionalFormatting>
  <conditionalFormatting sqref="AF11:AJ14">
    <cfRule type="expression" dxfId="5" priority="7">
      <formula>$AF11&lt;=1</formula>
    </cfRule>
    <cfRule type="expression" dxfId="4" priority="8">
      <formula>$AF11&lt;=2</formula>
    </cfRule>
  </conditionalFormatting>
  <conditionalFormatting sqref="H18:Q21">
    <cfRule type="expression" dxfId="3" priority="5">
      <formula>$H18&lt;=1</formula>
    </cfRule>
    <cfRule type="expression" dxfId="2" priority="6">
      <formula>$H18&lt;=2</formula>
    </cfRule>
  </conditionalFormatting>
  <conditionalFormatting sqref="AF18:AJ21">
    <cfRule type="expression" dxfId="1" priority="3">
      <formula>$AF18&lt;=1</formula>
    </cfRule>
    <cfRule type="expression" dxfId="0" priority="4">
      <formula>$AF18&lt;=2</formula>
    </cfRule>
  </conditionalFormatting>
  <pageMargins left="0.7" right="0.7" top="0.75" bottom="0.75" header="0.3" footer="0.3"/>
  <pageSetup paperSize="9" scale="5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J1順位表</vt:lpstr>
      <vt:lpstr>J2順位表</vt:lpstr>
      <vt:lpstr>J3順位表</vt:lpstr>
      <vt:lpstr>JFL順位表</vt:lpstr>
      <vt:lpstr>地域CL決勝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山下啓司</dc:creator>
  <cp:lastModifiedBy>山下啓司</cp:lastModifiedBy>
  <dcterms:created xsi:type="dcterms:W3CDTF">2025-11-10T13:26:17Z</dcterms:created>
  <dcterms:modified xsi:type="dcterms:W3CDTF">2025-11-12T22:10:24Z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2025-11-12T22:10:24Z</vt:filetime>
  </property>
</Properties>
</file>